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120" yWindow="120" windowWidth="12120" windowHeight="8835" activeTab="11"/>
  </bookViews>
  <sheets>
    <sheet name="Opp 1" sheetId="1" r:id="rId1"/>
    <sheet name="Opp 2" sheetId="3" r:id="rId2"/>
    <sheet name="Opp 3" sheetId="4" r:id="rId3"/>
    <sheet name="Opp 4" sheetId="6" r:id="rId4"/>
    <sheet name="Opp 5" sheetId="5" r:id="rId5"/>
    <sheet name="Opp 6" sheetId="11" r:id="rId6"/>
    <sheet name="Opp 7" sheetId="12" r:id="rId7"/>
    <sheet name="Oppg 8" sheetId="8" r:id="rId8"/>
    <sheet name="Oppg 9" sheetId="7" r:id="rId9"/>
    <sheet name="Oppg 10" sheetId="9" r:id="rId10"/>
    <sheet name="Oppg 11" sheetId="10" r:id="rId11"/>
    <sheet name="Opp 12" sheetId="13" r:id="rId12"/>
  </sheets>
  <calcPr calcId="162913" iterate="1"/>
</workbook>
</file>

<file path=xl/calcChain.xml><?xml version="1.0" encoding="utf-8"?>
<calcChain xmlns="http://schemas.openxmlformats.org/spreadsheetml/2006/main">
  <c r="A35" i="10" l="1"/>
  <c r="G21" i="9"/>
  <c r="F21" i="9"/>
  <c r="E21" i="9"/>
  <c r="D21" i="9"/>
  <c r="D22" i="9" s="1"/>
  <c r="D23" i="9" s="1"/>
  <c r="C21" i="9"/>
  <c r="D8" i="9"/>
  <c r="E8" i="9"/>
  <c r="F8" i="9"/>
  <c r="G8" i="9"/>
  <c r="C8" i="9"/>
  <c r="B41" i="8"/>
  <c r="F43" i="8"/>
  <c r="B42" i="8" s="1"/>
  <c r="B43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F39" i="8" s="1"/>
  <c r="F40" i="8" s="1"/>
  <c r="E35" i="8"/>
  <c r="E39" i="8" s="1"/>
  <c r="E40" i="8" s="1"/>
  <c r="E45" i="8" s="1"/>
  <c r="D35" i="8"/>
  <c r="C35" i="8"/>
  <c r="C39" i="8" s="1"/>
  <c r="C22" i="8"/>
  <c r="B27" i="8" s="1"/>
  <c r="D22" i="8"/>
  <c r="D28" i="8" s="1"/>
  <c r="E22" i="8"/>
  <c r="F22" i="8"/>
  <c r="C23" i="8"/>
  <c r="D23" i="8"/>
  <c r="E23" i="8"/>
  <c r="F23" i="8"/>
  <c r="C24" i="8"/>
  <c r="D24" i="8"/>
  <c r="E24" i="8"/>
  <c r="F24" i="8"/>
  <c r="C25" i="8"/>
  <c r="D25" i="8"/>
  <c r="E25" i="8"/>
  <c r="F25" i="8"/>
  <c r="B26" i="8"/>
  <c r="F26" i="8"/>
  <c r="E22" i="9" l="1"/>
  <c r="E23" i="9" s="1"/>
  <c r="C22" i="9"/>
  <c r="C23" i="9" s="1"/>
  <c r="G22" i="9"/>
  <c r="G23" i="9" s="1"/>
  <c r="F22" i="9"/>
  <c r="F23" i="9" s="1"/>
  <c r="C40" i="8"/>
  <c r="C45" i="8" s="1"/>
  <c r="B44" i="8"/>
  <c r="F44" i="8" s="1"/>
  <c r="F45" i="8" s="1"/>
  <c r="D39" i="8"/>
  <c r="D40" i="8" s="1"/>
  <c r="D45" i="8" s="1"/>
  <c r="E28" i="8"/>
  <c r="C28" i="8"/>
  <c r="B64" i="8"/>
  <c r="D23" i="13"/>
  <c r="E23" i="13"/>
  <c r="F23" i="13"/>
  <c r="G23" i="13"/>
  <c r="C23" i="13"/>
  <c r="D19" i="13"/>
  <c r="D20" i="13" s="1"/>
  <c r="E19" i="13"/>
  <c r="E20" i="13" s="1"/>
  <c r="F19" i="13"/>
  <c r="F20" i="13" s="1"/>
  <c r="G19" i="13"/>
  <c r="G20" i="13" s="1"/>
  <c r="C19" i="13"/>
  <c r="C20" i="13" s="1"/>
  <c r="B18" i="13"/>
  <c r="B17" i="13"/>
  <c r="D4" i="13"/>
  <c r="E4" i="13"/>
  <c r="F4" i="13"/>
  <c r="G4" i="13"/>
  <c r="H4" i="13"/>
  <c r="C4" i="13"/>
  <c r="B27" i="12"/>
  <c r="E24" i="12"/>
  <c r="H23" i="12"/>
  <c r="G23" i="12"/>
  <c r="F23" i="12"/>
  <c r="E23" i="12"/>
  <c r="D23" i="12"/>
  <c r="C23" i="12"/>
  <c r="H22" i="12"/>
  <c r="G22" i="12"/>
  <c r="F22" i="12"/>
  <c r="E22" i="12"/>
  <c r="D22" i="12"/>
  <c r="C22" i="12"/>
  <c r="H21" i="12"/>
  <c r="H25" i="12" s="1"/>
  <c r="H26" i="12" s="1"/>
  <c r="G21" i="12"/>
  <c r="F21" i="12"/>
  <c r="E21" i="12"/>
  <c r="D21" i="12"/>
  <c r="C21" i="12"/>
  <c r="H20" i="12"/>
  <c r="G20" i="12"/>
  <c r="F20" i="12"/>
  <c r="F25" i="12" s="1"/>
  <c r="F26" i="12" s="1"/>
  <c r="E20" i="12"/>
  <c r="D20" i="12"/>
  <c r="D25" i="12"/>
  <c r="D26" i="12" s="1"/>
  <c r="C20" i="12"/>
  <c r="B11" i="12"/>
  <c r="B28" i="12"/>
  <c r="H28" i="12" s="1"/>
  <c r="B14" i="11"/>
  <c r="B17" i="11" s="1"/>
  <c r="G8" i="11"/>
  <c r="G12" i="11" s="1"/>
  <c r="G13" i="11" s="1"/>
  <c r="F8" i="11"/>
  <c r="F12" i="11"/>
  <c r="F13" i="11" s="1"/>
  <c r="E8" i="11"/>
  <c r="E12" i="11" s="1"/>
  <c r="E13" i="11" s="1"/>
  <c r="D8" i="11"/>
  <c r="D12" i="11" s="1"/>
  <c r="D13" i="11" s="1"/>
  <c r="C8" i="11"/>
  <c r="C12" i="11" s="1"/>
  <c r="B24" i="4"/>
  <c r="A23" i="4"/>
  <c r="B10" i="4"/>
  <c r="B23" i="4"/>
  <c r="B9" i="1"/>
  <c r="B19" i="3"/>
  <c r="F19" i="3" s="1"/>
  <c r="B18" i="3"/>
  <c r="B20" i="3" s="1"/>
  <c r="F15" i="3"/>
  <c r="E15" i="3"/>
  <c r="D15" i="3"/>
  <c r="C15" i="3"/>
  <c r="F14" i="3"/>
  <c r="E14" i="3"/>
  <c r="E16" i="3" s="1"/>
  <c r="D14" i="3"/>
  <c r="C14" i="3"/>
  <c r="F13" i="3"/>
  <c r="F16" i="3"/>
  <c r="F17" i="3" s="1"/>
  <c r="E13" i="3"/>
  <c r="D13" i="3"/>
  <c r="D16" i="3"/>
  <c r="D17" i="3" s="1"/>
  <c r="C13" i="3"/>
  <c r="C16" i="3" s="1"/>
  <c r="C17" i="3" s="1"/>
  <c r="B17" i="1"/>
  <c r="B18" i="1" s="1"/>
  <c r="F16" i="1"/>
  <c r="F18" i="1" s="1"/>
  <c r="E16" i="1"/>
  <c r="E18" i="1" s="1"/>
  <c r="D16" i="1"/>
  <c r="D18" i="1" s="1"/>
  <c r="C16" i="1"/>
  <c r="C18" i="1" s="1"/>
  <c r="C9" i="9"/>
  <c r="C10" i="9" s="1"/>
  <c r="D9" i="9"/>
  <c r="D10" i="9" s="1"/>
  <c r="E9" i="9"/>
  <c r="E10" i="9" s="1"/>
  <c r="F9" i="9"/>
  <c r="F10" i="9" s="1"/>
  <c r="G9" i="9"/>
  <c r="G10" i="9" s="1"/>
  <c r="B15" i="9"/>
  <c r="B25" i="9" s="1"/>
  <c r="B5" i="10"/>
  <c r="C17" i="10"/>
  <c r="D17" i="10"/>
  <c r="E17" i="10"/>
  <c r="F17" i="10"/>
  <c r="F23" i="10" s="1"/>
  <c r="F35" i="10" s="1"/>
  <c r="G17" i="10"/>
  <c r="G23" i="10" s="1"/>
  <c r="G35" i="10" s="1"/>
  <c r="C18" i="10"/>
  <c r="D18" i="10"/>
  <c r="E18" i="10"/>
  <c r="F18" i="10"/>
  <c r="G18" i="10"/>
  <c r="C19" i="10"/>
  <c r="D19" i="10"/>
  <c r="E19" i="10"/>
  <c r="F19" i="10"/>
  <c r="G19" i="10"/>
  <c r="C21" i="10"/>
  <c r="D21" i="10"/>
  <c r="E21" i="10"/>
  <c r="F21" i="10"/>
  <c r="G21" i="10"/>
  <c r="B34" i="10"/>
  <c r="B32" i="10"/>
  <c r="G34" i="10"/>
  <c r="B33" i="10" s="1"/>
  <c r="C3" i="1"/>
  <c r="C5" i="1" s="1"/>
  <c r="D3" i="1"/>
  <c r="E3" i="1"/>
  <c r="E5" i="1" s="1"/>
  <c r="F3" i="1"/>
  <c r="F5" i="1" s="1"/>
  <c r="D5" i="1"/>
  <c r="B8" i="4"/>
  <c r="C8" i="4"/>
  <c r="C9" i="4" s="1"/>
  <c r="D8" i="4"/>
  <c r="D9" i="4" s="1"/>
  <c r="D11" i="4" s="1"/>
  <c r="E8" i="4"/>
  <c r="C20" i="4"/>
  <c r="D20" i="4"/>
  <c r="E20" i="4"/>
  <c r="E21" i="4"/>
  <c r="C14" i="6"/>
  <c r="D14" i="6"/>
  <c r="E14" i="6"/>
  <c r="E18" i="6" s="1"/>
  <c r="F14" i="6"/>
  <c r="G14" i="6"/>
  <c r="H14" i="6"/>
  <c r="I14" i="6"/>
  <c r="J14" i="6"/>
  <c r="K14" i="6"/>
  <c r="L14" i="6"/>
  <c r="C15" i="6"/>
  <c r="D15" i="6"/>
  <c r="E15" i="6"/>
  <c r="F15" i="6"/>
  <c r="F18" i="6" s="1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B17" i="6"/>
  <c r="B18" i="6" s="1"/>
  <c r="J18" i="6"/>
  <c r="K18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G30" i="6" s="1"/>
  <c r="H26" i="6"/>
  <c r="I26" i="6"/>
  <c r="J26" i="6"/>
  <c r="K26" i="6"/>
  <c r="K30" i="6" s="1"/>
  <c r="L26" i="6"/>
  <c r="C27" i="6"/>
  <c r="D27" i="6"/>
  <c r="E27" i="6"/>
  <c r="F27" i="6"/>
  <c r="G27" i="6"/>
  <c r="H27" i="6"/>
  <c r="I27" i="6"/>
  <c r="J27" i="6"/>
  <c r="K27" i="6"/>
  <c r="L27" i="6"/>
  <c r="B28" i="6"/>
  <c r="L28" i="6"/>
  <c r="B29" i="6"/>
  <c r="L29" i="6"/>
  <c r="C30" i="6"/>
  <c r="E30" i="6"/>
  <c r="C37" i="6"/>
  <c r="D37" i="6"/>
  <c r="E37" i="6"/>
  <c r="F37" i="6"/>
  <c r="G37" i="6"/>
  <c r="H37" i="6"/>
  <c r="I37" i="6"/>
  <c r="J37" i="6"/>
  <c r="K37" i="6"/>
  <c r="L37" i="6"/>
  <c r="L40" i="6" s="1"/>
  <c r="L41" i="6" s="1"/>
  <c r="C38" i="6"/>
  <c r="D38" i="6"/>
  <c r="E38" i="6"/>
  <c r="E40" i="6" s="1"/>
  <c r="E41" i="6" s="1"/>
  <c r="E46" i="6" s="1"/>
  <c r="F38" i="6"/>
  <c r="F40" i="6" s="1"/>
  <c r="F41" i="6" s="1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I40" i="6"/>
  <c r="I41" i="6" s="1"/>
  <c r="I46" i="6" s="1"/>
  <c r="J40" i="6"/>
  <c r="J41" i="6" s="1"/>
  <c r="B42" i="6"/>
  <c r="L42" i="6"/>
  <c r="B43" i="6"/>
  <c r="L43" i="6" s="1"/>
  <c r="B44" i="6"/>
  <c r="B45" i="6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E18" i="5" s="1"/>
  <c r="F15" i="5"/>
  <c r="B17" i="5"/>
  <c r="B16" i="5" s="1"/>
  <c r="C23" i="5"/>
  <c r="D23" i="5"/>
  <c r="E23" i="5"/>
  <c r="F23" i="5"/>
  <c r="C24" i="5"/>
  <c r="D24" i="5"/>
  <c r="E24" i="5"/>
  <c r="F24" i="5"/>
  <c r="C25" i="5"/>
  <c r="C26" i="5" s="1"/>
  <c r="C31" i="5" s="1"/>
  <c r="D25" i="5"/>
  <c r="D26" i="5" s="1"/>
  <c r="D31" i="5" s="1"/>
  <c r="E25" i="5"/>
  <c r="F25" i="5"/>
  <c r="F26" i="5"/>
  <c r="B29" i="5"/>
  <c r="F29" i="5" s="1"/>
  <c r="B30" i="5"/>
  <c r="F30" i="5"/>
  <c r="B28" i="5" s="1"/>
  <c r="B11" i="8"/>
  <c r="F57" i="8" s="1"/>
  <c r="C53" i="8"/>
  <c r="D53" i="8"/>
  <c r="E53" i="8"/>
  <c r="F53" i="8"/>
  <c r="C54" i="8"/>
  <c r="D54" i="8"/>
  <c r="E54" i="8"/>
  <c r="F54" i="8"/>
  <c r="C55" i="8"/>
  <c r="D55" i="8"/>
  <c r="E55" i="8"/>
  <c r="F55" i="8"/>
  <c r="C56" i="8"/>
  <c r="D56" i="8"/>
  <c r="E56" i="8"/>
  <c r="F56" i="8"/>
  <c r="B63" i="8"/>
  <c r="F63" i="8"/>
  <c r="B2" i="7"/>
  <c r="F42" i="7" s="1"/>
  <c r="B11" i="7"/>
  <c r="C21" i="7"/>
  <c r="B26" i="7" s="1"/>
  <c r="B43" i="7" s="1"/>
  <c r="B58" i="7" s="1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B25" i="7"/>
  <c r="F25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C38" i="7"/>
  <c r="D38" i="7"/>
  <c r="D39" i="7" s="1"/>
  <c r="B41" i="7"/>
  <c r="B42" i="7"/>
  <c r="C49" i="7"/>
  <c r="D49" i="7"/>
  <c r="E49" i="7"/>
  <c r="F49" i="7"/>
  <c r="F53" i="7" s="1"/>
  <c r="F54" i="7" s="1"/>
  <c r="C50" i="7"/>
  <c r="D50" i="7"/>
  <c r="E50" i="7"/>
  <c r="F50" i="7"/>
  <c r="C51" i="7"/>
  <c r="D51" i="7"/>
  <c r="E51" i="7"/>
  <c r="F51" i="7"/>
  <c r="C52" i="7"/>
  <c r="D52" i="7"/>
  <c r="E52" i="7"/>
  <c r="F52" i="7"/>
  <c r="D53" i="7"/>
  <c r="D54" i="7" s="1"/>
  <c r="B57" i="7"/>
  <c r="D30" i="12"/>
  <c r="G17" i="11"/>
  <c r="C18" i="5" l="1"/>
  <c r="B22" i="4"/>
  <c r="B13" i="4"/>
  <c r="B20" i="9"/>
  <c r="B45" i="8"/>
  <c r="F31" i="5"/>
  <c r="G40" i="6"/>
  <c r="G41" i="6" s="1"/>
  <c r="C13" i="11"/>
  <c r="C17" i="11" s="1"/>
  <c r="C57" i="8"/>
  <c r="C58" i="8" s="1"/>
  <c r="C59" i="8" s="1"/>
  <c r="B40" i="7"/>
  <c r="H40" i="6"/>
  <c r="L30" i="6"/>
  <c r="H30" i="6"/>
  <c r="I18" i="6"/>
  <c r="G18" i="6"/>
  <c r="C18" i="6"/>
  <c r="E25" i="12"/>
  <c r="E26" i="12" s="1"/>
  <c r="C25" i="12"/>
  <c r="C26" i="12" s="1"/>
  <c r="G25" i="12"/>
  <c r="G26" i="12" s="1"/>
  <c r="G30" i="12" s="1"/>
  <c r="B20" i="13"/>
  <c r="D40" i="6"/>
  <c r="D41" i="6" s="1"/>
  <c r="D46" i="6" s="1"/>
  <c r="K40" i="6"/>
  <c r="K41" i="6" s="1"/>
  <c r="C40" i="6"/>
  <c r="C41" i="6" s="1"/>
  <c r="C46" i="6" s="1"/>
  <c r="B6" i="13"/>
  <c r="B47" i="8"/>
  <c r="F57" i="7"/>
  <c r="C53" i="7"/>
  <c r="F43" i="7"/>
  <c r="D18" i="5"/>
  <c r="B30" i="6"/>
  <c r="I30" i="6"/>
  <c r="L18" i="6"/>
  <c r="H18" i="6"/>
  <c r="B20" i="6" s="1"/>
  <c r="D18" i="6"/>
  <c r="E20" i="10"/>
  <c r="E30" i="10" s="1"/>
  <c r="E31" i="10" s="1"/>
  <c r="E23" i="10"/>
  <c r="E35" i="10" s="1"/>
  <c r="C23" i="10"/>
  <c r="C35" i="10" s="1"/>
  <c r="B23" i="10"/>
  <c r="B35" i="10" s="1"/>
  <c r="D23" i="10"/>
  <c r="D35" i="10" s="1"/>
  <c r="G20" i="10"/>
  <c r="G30" i="10" s="1"/>
  <c r="C20" i="10"/>
  <c r="C30" i="10" s="1"/>
  <c r="D20" i="10"/>
  <c r="D30" i="10" s="1"/>
  <c r="E53" i="7"/>
  <c r="E54" i="7" s="1"/>
  <c r="D44" i="7"/>
  <c r="B44" i="7"/>
  <c r="C27" i="7"/>
  <c r="C54" i="7"/>
  <c r="C59" i="7" s="1"/>
  <c r="F38" i="7"/>
  <c r="F39" i="7" s="1"/>
  <c r="F44" i="7" s="1"/>
  <c r="D27" i="7"/>
  <c r="E57" i="8"/>
  <c r="E58" i="8" s="1"/>
  <c r="E59" i="8" s="1"/>
  <c r="F27" i="8"/>
  <c r="F28" i="8" s="1"/>
  <c r="B28" i="8"/>
  <c r="F58" i="8"/>
  <c r="F59" i="8" s="1"/>
  <c r="B46" i="6"/>
  <c r="C11" i="4"/>
  <c r="B11" i="4"/>
  <c r="C21" i="4"/>
  <c r="C25" i="4" s="1"/>
  <c r="E25" i="4"/>
  <c r="B25" i="4"/>
  <c r="B20" i="1"/>
  <c r="E17" i="3"/>
  <c r="E21" i="3" s="1"/>
  <c r="H41" i="6"/>
  <c r="H46" i="6" s="1"/>
  <c r="E26" i="5"/>
  <c r="E31" i="5" s="1"/>
  <c r="B27" i="5"/>
  <c r="B31" i="5" s="1"/>
  <c r="B18" i="5"/>
  <c r="D17" i="11"/>
  <c r="H30" i="12"/>
  <c r="J46" i="6"/>
  <c r="B21" i="13"/>
  <c r="F30" i="12"/>
  <c r="C30" i="12"/>
  <c r="K46" i="6"/>
  <c r="F26" i="7"/>
  <c r="F27" i="7" s="1"/>
  <c r="B13" i="8"/>
  <c r="B60" i="8"/>
  <c r="D57" i="8"/>
  <c r="D58" i="8" s="1"/>
  <c r="F18" i="5"/>
  <c r="L46" i="6"/>
  <c r="E9" i="4"/>
  <c r="E11" i="4" s="1"/>
  <c r="C21" i="3"/>
  <c r="B21" i="3"/>
  <c r="E38" i="7"/>
  <c r="F46" i="6"/>
  <c r="G46" i="6"/>
  <c r="F21" i="3"/>
  <c r="D30" i="6"/>
  <c r="D21" i="4"/>
  <c r="D25" i="4" s="1"/>
  <c r="E17" i="11"/>
  <c r="D21" i="3"/>
  <c r="F58" i="7"/>
  <c r="F59" i="7" s="1"/>
  <c r="D59" i="7"/>
  <c r="C39" i="7"/>
  <c r="C44" i="7" s="1"/>
  <c r="E27" i="7"/>
  <c r="J30" i="6"/>
  <c r="F30" i="6"/>
  <c r="F20" i="10"/>
  <c r="F17" i="11"/>
  <c r="B24" i="13"/>
  <c r="B29" i="12"/>
  <c r="B30" i="12" s="1"/>
  <c r="B48" i="6" l="1"/>
  <c r="B16" i="4"/>
  <c r="B19" i="11"/>
  <c r="E30" i="12"/>
  <c r="B32" i="12" s="1"/>
  <c r="B33" i="6"/>
  <c r="E59" i="7"/>
  <c r="B27" i="7"/>
  <c r="B30" i="8"/>
  <c r="B31" i="8"/>
  <c r="B27" i="4"/>
  <c r="D59" i="8"/>
  <c r="E39" i="7"/>
  <c r="E44" i="7" s="1"/>
  <c r="B46" i="7" s="1"/>
  <c r="D31" i="10"/>
  <c r="G31" i="10"/>
  <c r="B32" i="6"/>
  <c r="F64" i="8"/>
  <c r="D60" i="8"/>
  <c r="C60" i="8"/>
  <c r="C65" i="8" s="1"/>
  <c r="E60" i="8"/>
  <c r="E65" i="8" s="1"/>
  <c r="F60" i="8"/>
  <c r="B20" i="5"/>
  <c r="C31" i="10"/>
  <c r="B29" i="7"/>
  <c r="B30" i="7"/>
  <c r="B23" i="3"/>
  <c r="F30" i="10"/>
  <c r="B33" i="5"/>
  <c r="D65" i="8" l="1"/>
  <c r="F65" i="8"/>
  <c r="F31" i="10"/>
  <c r="B36" i="10" l="1"/>
  <c r="B24" i="10"/>
  <c r="E36" i="10"/>
  <c r="F36" i="10"/>
  <c r="G36" i="10"/>
  <c r="C36" i="10"/>
  <c r="D36" i="10"/>
  <c r="G24" i="10" l="1"/>
  <c r="D24" i="10"/>
  <c r="B38" i="10"/>
  <c r="E24" i="10"/>
  <c r="F24" i="10"/>
  <c r="C24" i="10"/>
  <c r="B27" i="10" l="1"/>
  <c r="B26" i="10"/>
  <c r="B23" i="9" l="1"/>
  <c r="B26" i="9" s="1"/>
  <c r="B4" i="1" l="1"/>
  <c r="B5" i="1"/>
  <c r="B7" i="1"/>
  <c r="B10" i="1"/>
  <c r="B7" i="9"/>
  <c r="B10" i="9"/>
  <c r="B12" i="9"/>
  <c r="B61" i="8"/>
  <c r="B62" i="8"/>
  <c r="B65" i="8"/>
  <c r="B67" i="8"/>
  <c r="B55" i="7"/>
  <c r="B56" i="7"/>
  <c r="B59" i="7"/>
  <c r="B61" i="7"/>
</calcChain>
</file>

<file path=xl/sharedStrings.xml><?xml version="1.0" encoding="utf-8"?>
<sst xmlns="http://schemas.openxmlformats.org/spreadsheetml/2006/main" count="350" uniqueCount="119">
  <si>
    <t xml:space="preserve">År </t>
  </si>
  <si>
    <t>Kontantstrøm før skatt</t>
  </si>
  <si>
    <t>Skatt</t>
  </si>
  <si>
    <t>PV spart skatt pga avskr</t>
  </si>
  <si>
    <t>Skattesats</t>
  </si>
  <si>
    <t>Internrente før skatt</t>
  </si>
  <si>
    <t>Internrente etter skatt</t>
  </si>
  <si>
    <t>Effektiv skattesats</t>
  </si>
  <si>
    <t>Investeringsutgift</t>
  </si>
  <si>
    <t>Avkastningskrav etter skatt</t>
  </si>
  <si>
    <t>Nåverdi etter skatt</t>
  </si>
  <si>
    <t>Resultat før skatt</t>
  </si>
  <si>
    <t>Avskrivningssats</t>
  </si>
  <si>
    <t>Salgspris</t>
  </si>
  <si>
    <t>Variable enhetskostnader</t>
  </si>
  <si>
    <t>Solgt kvantum</t>
  </si>
  <si>
    <t>Betalbare faste kostnader</t>
  </si>
  <si>
    <t>Anleggsmidler</t>
  </si>
  <si>
    <t>Arbeidskapital</t>
  </si>
  <si>
    <t>År</t>
  </si>
  <si>
    <t>Omsetning</t>
  </si>
  <si>
    <t>Variable kostnader</t>
  </si>
  <si>
    <t>Kontantstrøm drift før skatt</t>
  </si>
  <si>
    <t>Skatt (salgssum inntekt)</t>
  </si>
  <si>
    <t>Skatteeffekt nedskrivning</t>
  </si>
  <si>
    <t>Investering</t>
  </si>
  <si>
    <t>Pris pr. fly</t>
  </si>
  <si>
    <t>Årlig salg</t>
  </si>
  <si>
    <t>Faste kostnader</t>
  </si>
  <si>
    <t>Omløpsmidler</t>
  </si>
  <si>
    <t>Salgsverdi anlegg</t>
  </si>
  <si>
    <t>Avkastningskrav før skatt</t>
  </si>
  <si>
    <t>Ïnternrente før skatt</t>
  </si>
  <si>
    <t>Pay back periode (år)</t>
  </si>
  <si>
    <t>Nåverdi før skatt</t>
  </si>
  <si>
    <t>PV spart skatt avskrivning</t>
  </si>
  <si>
    <t>Dekningsbidrag</t>
  </si>
  <si>
    <t>Dekningsbidrag pr. enhet</t>
  </si>
  <si>
    <t>Restverdi</t>
  </si>
  <si>
    <t>Salg enheter</t>
  </si>
  <si>
    <t>Materialkostnad</t>
  </si>
  <si>
    <t>Lønnskostnad</t>
  </si>
  <si>
    <t>Lån</t>
  </si>
  <si>
    <t>Rente</t>
  </si>
  <si>
    <t>Lønn</t>
  </si>
  <si>
    <t>Materialkostnader</t>
  </si>
  <si>
    <t>Ytelse (annuitet)</t>
  </si>
  <si>
    <t>Renter</t>
  </si>
  <si>
    <t>Lån og avdrag</t>
  </si>
  <si>
    <t>Skatteeffekt nedskriving</t>
  </si>
  <si>
    <t>Egenkap. avkastning e skatt</t>
  </si>
  <si>
    <t>Øvrige variable kostnader</t>
  </si>
  <si>
    <t>Økning øvrige faste kostnader</t>
  </si>
  <si>
    <t>Relevant kontantstrøm enhet</t>
  </si>
  <si>
    <t>Lønnskostnader</t>
  </si>
  <si>
    <t>Lønn og øvrige var kostnader</t>
  </si>
  <si>
    <t>Leasingleie</t>
  </si>
  <si>
    <t>Spart invest i anleggsmidler</t>
  </si>
  <si>
    <t>Lånerente før skatt</t>
  </si>
  <si>
    <t>Lånerente etter skatt</t>
  </si>
  <si>
    <t>Produktkalkyle:</t>
  </si>
  <si>
    <t>Avk krav f s</t>
  </si>
  <si>
    <t>Avk krav e s</t>
  </si>
  <si>
    <t>Saldosats</t>
  </si>
  <si>
    <t>Produksjonsvolum år 1</t>
  </si>
  <si>
    <t>Produksjonsvolum år 2</t>
  </si>
  <si>
    <t>Produksjonsvolum år 3</t>
  </si>
  <si>
    <t>Produksjonsvolum år 4</t>
  </si>
  <si>
    <t>Produksjonsvolum år 5</t>
  </si>
  <si>
    <t>Salgsinntekter</t>
  </si>
  <si>
    <t>Kontantstrøm</t>
  </si>
  <si>
    <t>Nåverdi</t>
  </si>
  <si>
    <t>Internrente</t>
  </si>
  <si>
    <t>NV spart skatt pga avskr</t>
  </si>
  <si>
    <t>Avkastningskrav etter sk</t>
  </si>
  <si>
    <t>Beregningsgrunnlag</t>
  </si>
  <si>
    <t>Resultat</t>
  </si>
  <si>
    <t>NV spart skatt avskrivninger</t>
  </si>
  <si>
    <t>NV økt skatt nedskrivning</t>
  </si>
  <si>
    <t>NV økt skatt pga nedskr.</t>
  </si>
  <si>
    <t>DB</t>
  </si>
  <si>
    <t>Økt volum</t>
  </si>
  <si>
    <t>Økt dekningsbidrag</t>
  </si>
  <si>
    <t>Tapt leie</t>
  </si>
  <si>
    <t>Overhaling</t>
  </si>
  <si>
    <t>Økt lønn</t>
  </si>
  <si>
    <t>Kontantstrøm drift</t>
  </si>
  <si>
    <t>NPV etter skatt</t>
  </si>
  <si>
    <t>Frakt mv</t>
  </si>
  <si>
    <t>Avskrivning</t>
  </si>
  <si>
    <t>Økt inntekt</t>
  </si>
  <si>
    <t>Red kostnad</t>
  </si>
  <si>
    <t>Råmaterialer</t>
  </si>
  <si>
    <t>Kunder</t>
  </si>
  <si>
    <t>Leverandører</t>
  </si>
  <si>
    <t>Vedlikehold år 3</t>
  </si>
  <si>
    <t>Mekaniker</t>
  </si>
  <si>
    <t>Økte inntekter</t>
  </si>
  <si>
    <t>Reduserte kostnader</t>
  </si>
  <si>
    <t>Vedlikehold</t>
  </si>
  <si>
    <t>Maskiner og utstyr</t>
  </si>
  <si>
    <t>NV etter skatt</t>
  </si>
  <si>
    <t>Egenproduksjon</t>
  </si>
  <si>
    <t>A</t>
  </si>
  <si>
    <t>B</t>
  </si>
  <si>
    <t>Kjøp fra underleverandør</t>
  </si>
  <si>
    <t>Differansekontantstrøm</t>
  </si>
  <si>
    <t>A - B</t>
  </si>
  <si>
    <t>Kontantstrøm egenproduksjon før skatt</t>
  </si>
  <si>
    <t>Installasjon</t>
  </si>
  <si>
    <t>Kontantstrøm underleverandør etter skatt</t>
  </si>
  <si>
    <t>NV spart skatt pga avskrivning</t>
  </si>
  <si>
    <t>NV spart skatt avskrivning</t>
  </si>
  <si>
    <t>Økt NV skatt pga tapt avskr</t>
  </si>
  <si>
    <t>Leasingavgift</t>
  </si>
  <si>
    <t>NV økt skatt pga. nedskriving</t>
  </si>
  <si>
    <t>Nåverdi (12 %)</t>
  </si>
  <si>
    <t>Skatteeffekt installsjonskostnader</t>
  </si>
  <si>
    <t>Skatteffekt variable driftskostnader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</si>
</sst>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#,##0.0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165" fontId="0" fillId="0" borderId="0" xfId="1" applyNumberFormat="1" applyFont="1" applyBorder="1"/>
    <xf numFmtId="0" fontId="0" fillId="0" borderId="4" xfId="0" applyBorder="1"/>
    <xf numFmtId="3" fontId="0" fillId="0" borderId="5" xfId="0" applyNumberFormat="1" applyBorder="1"/>
    <xf numFmtId="165" fontId="0" fillId="0" borderId="6" xfId="1" applyNumberFormat="1" applyFont="1" applyBorder="1"/>
    <xf numFmtId="0" fontId="0" fillId="0" borderId="7" xfId="0" applyBorder="1"/>
    <xf numFmtId="0" fontId="0" fillId="2" borderId="8" xfId="0" applyFill="1" applyBorder="1"/>
    <xf numFmtId="0" fontId="0" fillId="0" borderId="6" xfId="0" applyBorder="1"/>
    <xf numFmtId="165" fontId="0" fillId="0" borderId="7" xfId="1" applyNumberFormat="1" applyFont="1" applyBorder="1"/>
    <xf numFmtId="3" fontId="0" fillId="0" borderId="7" xfId="0" applyNumberFormat="1" applyBorder="1"/>
    <xf numFmtId="0" fontId="0" fillId="0" borderId="5" xfId="0" applyBorder="1"/>
    <xf numFmtId="0" fontId="0" fillId="3" borderId="1" xfId="0" applyFill="1" applyBorder="1"/>
    <xf numFmtId="3" fontId="0" fillId="3" borderId="7" xfId="0" applyNumberFormat="1" applyFill="1" applyBorder="1"/>
    <xf numFmtId="0" fontId="0" fillId="4" borderId="5" xfId="0" applyFill="1" applyBorder="1"/>
    <xf numFmtId="0" fontId="0" fillId="4" borderId="7" xfId="0" applyFill="1" applyBorder="1"/>
    <xf numFmtId="10" fontId="0" fillId="5" borderId="5" xfId="0" applyNumberFormat="1" applyFill="1" applyBorder="1"/>
    <xf numFmtId="10" fontId="0" fillId="5" borderId="7" xfId="0" applyNumberFormat="1" applyFill="1" applyBorder="1"/>
    <xf numFmtId="9" fontId="0" fillId="5" borderId="5" xfId="0" applyNumberFormat="1" applyFill="1" applyBorder="1"/>
    <xf numFmtId="9" fontId="0" fillId="5" borderId="7" xfId="0" applyNumberFormat="1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10" fontId="0" fillId="5" borderId="6" xfId="0" applyNumberFormat="1" applyFill="1" applyBorder="1"/>
    <xf numFmtId="0" fontId="0" fillId="5" borderId="6" xfId="0" applyFill="1" applyBorder="1"/>
    <xf numFmtId="9" fontId="0" fillId="5" borderId="6" xfId="0" applyNumberFormat="1" applyFill="1" applyBorder="1"/>
    <xf numFmtId="10" fontId="0" fillId="5" borderId="6" xfId="2" applyNumberFormat="1" applyFont="1" applyFill="1" applyBorder="1"/>
    <xf numFmtId="165" fontId="0" fillId="0" borderId="9" xfId="1" applyNumberFormat="1" applyFont="1" applyBorder="1"/>
    <xf numFmtId="165" fontId="0" fillId="0" borderId="0" xfId="0" applyNumberFormat="1"/>
    <xf numFmtId="0" fontId="0" fillId="2" borderId="10" xfId="0" applyFill="1" applyBorder="1" applyAlignment="1">
      <alignment horizontal="center"/>
    </xf>
    <xf numFmtId="165" fontId="0" fillId="0" borderId="7" xfId="0" applyNumberFormat="1" applyBorder="1"/>
    <xf numFmtId="165" fontId="0" fillId="3" borderId="7" xfId="0" applyNumberFormat="1" applyFill="1" applyBorder="1"/>
    <xf numFmtId="165" fontId="0" fillId="5" borderId="7" xfId="1" applyNumberFormat="1" applyFont="1" applyFill="1" applyBorder="1"/>
    <xf numFmtId="0" fontId="0" fillId="2" borderId="11" xfId="0" applyFill="1" applyBorder="1" applyAlignment="1">
      <alignment horizontal="center"/>
    </xf>
    <xf numFmtId="0" fontId="0" fillId="0" borderId="6" xfId="0" applyFill="1" applyBorder="1"/>
    <xf numFmtId="3" fontId="0" fillId="3" borderId="1" xfId="0" applyNumberFormat="1" applyFill="1" applyBorder="1"/>
    <xf numFmtId="0" fontId="0" fillId="4" borderId="1" xfId="0" applyFill="1" applyBorder="1"/>
    <xf numFmtId="10" fontId="0" fillId="5" borderId="1" xfId="0" applyNumberFormat="1" applyFill="1" applyBorder="1"/>
    <xf numFmtId="165" fontId="0" fillId="5" borderId="1" xfId="1" applyNumberFormat="1" applyFont="1" applyFill="1" applyBorder="1"/>
    <xf numFmtId="1" fontId="0" fillId="2" borderId="1" xfId="0" applyNumberFormat="1" applyFill="1" applyBorder="1" applyAlignment="1">
      <alignment horizontal="center"/>
    </xf>
    <xf numFmtId="3" fontId="0" fillId="0" borderId="6" xfId="0" applyNumberFormat="1" applyBorder="1"/>
    <xf numFmtId="3" fontId="0" fillId="5" borderId="5" xfId="0" applyNumberFormat="1" applyFill="1" applyBorder="1"/>
    <xf numFmtId="3" fontId="0" fillId="5" borderId="6" xfId="0" applyNumberFormat="1" applyFill="1" applyBorder="1"/>
    <xf numFmtId="3" fontId="0" fillId="0" borderId="0" xfId="0" applyNumberFormat="1" applyBorder="1"/>
    <xf numFmtId="165" fontId="0" fillId="0" borderId="5" xfId="1" applyNumberFormat="1" applyFont="1" applyBorder="1"/>
    <xf numFmtId="165" fontId="0" fillId="0" borderId="6" xfId="0" applyNumberFormat="1" applyBorder="1"/>
    <xf numFmtId="0" fontId="0" fillId="3" borderId="7" xfId="0" applyFill="1" applyBorder="1"/>
    <xf numFmtId="165" fontId="0" fillId="0" borderId="6" xfId="1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3" xfId="0" applyNumberFormat="1" applyBorder="1"/>
    <xf numFmtId="3" fontId="0" fillId="5" borderId="1" xfId="0" applyNumberFormat="1" applyFill="1" applyBorder="1"/>
    <xf numFmtId="0" fontId="0" fillId="5" borderId="7" xfId="0" applyFill="1" applyBorder="1"/>
    <xf numFmtId="3" fontId="0" fillId="5" borderId="7" xfId="0" applyNumberFormat="1" applyFill="1" applyBorder="1"/>
    <xf numFmtId="0" fontId="0" fillId="0" borderId="0" xfId="0" applyFill="1" applyBorder="1"/>
    <xf numFmtId="3" fontId="0" fillId="0" borderId="5" xfId="0" applyNumberFormat="1" applyFill="1" applyBorder="1"/>
    <xf numFmtId="3" fontId="0" fillId="0" borderId="4" xfId="0" applyNumberFormat="1" applyBorder="1"/>
    <xf numFmtId="165" fontId="0" fillId="0" borderId="3" xfId="1" applyNumberFormat="1" applyFont="1" applyBorder="1"/>
    <xf numFmtId="0" fontId="2" fillId="2" borderId="8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/>
    <xf numFmtId="165" fontId="2" fillId="0" borderId="6" xfId="1" applyNumberFormat="1" applyFont="1" applyBorder="1" applyAlignment="1"/>
    <xf numFmtId="165" fontId="2" fillId="0" borderId="5" xfId="1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Fill="1" applyBorder="1"/>
    <xf numFmtId="0" fontId="2" fillId="3" borderId="1" xfId="0" applyFont="1" applyFill="1" applyBorder="1"/>
    <xf numFmtId="165" fontId="2" fillId="3" borderId="7" xfId="1" applyNumberFormat="1" applyFont="1" applyFill="1" applyBorder="1" applyAlignment="1"/>
    <xf numFmtId="0" fontId="2" fillId="0" borderId="0" xfId="0" applyFont="1"/>
    <xf numFmtId="0" fontId="2" fillId="0" borderId="0" xfId="0" applyFont="1" applyBorder="1"/>
    <xf numFmtId="165" fontId="2" fillId="3" borderId="1" xfId="1" applyNumberFormat="1" applyFont="1" applyFill="1" applyBorder="1" applyAlignment="1"/>
    <xf numFmtId="0" fontId="2" fillId="4" borderId="5" xfId="0" applyFont="1" applyFill="1" applyBorder="1"/>
    <xf numFmtId="0" fontId="2" fillId="4" borderId="7" xfId="0" applyFont="1" applyFill="1" applyBorder="1"/>
    <xf numFmtId="10" fontId="2" fillId="5" borderId="5" xfId="0" applyNumberFormat="1" applyFont="1" applyFill="1" applyBorder="1"/>
    <xf numFmtId="0" fontId="2" fillId="5" borderId="7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0" fontId="2" fillId="3" borderId="8" xfId="0" applyFont="1" applyFill="1" applyBorder="1"/>
    <xf numFmtId="165" fontId="2" fillId="5" borderId="7" xfId="1" applyNumberFormat="1" applyFont="1" applyFill="1" applyBorder="1"/>
    <xf numFmtId="0" fontId="2" fillId="0" borderId="2" xfId="0" applyFont="1" applyFill="1" applyBorder="1"/>
    <xf numFmtId="0" fontId="2" fillId="0" borderId="5" xfId="0" applyFont="1" applyBorder="1" applyAlignment="1"/>
    <xf numFmtId="1" fontId="2" fillId="0" borderId="6" xfId="0" applyNumberFormat="1" applyFont="1" applyBorder="1" applyAlignment="1"/>
    <xf numFmtId="165" fontId="2" fillId="5" borderId="1" xfId="1" applyNumberFormat="1" applyFont="1" applyFill="1" applyBorder="1"/>
    <xf numFmtId="0" fontId="0" fillId="5" borderId="5" xfId="0" applyFill="1" applyBorder="1"/>
    <xf numFmtId="0" fontId="0" fillId="2" borderId="5" xfId="0" applyFill="1" applyBorder="1"/>
    <xf numFmtId="165" fontId="0" fillId="3" borderId="1" xfId="0" applyNumberFormat="1" applyFill="1" applyBorder="1"/>
    <xf numFmtId="167" fontId="0" fillId="5" borderId="6" xfId="0" applyNumberFormat="1" applyFill="1" applyBorder="1"/>
    <xf numFmtId="165" fontId="0" fillId="3" borderId="5" xfId="1" applyNumberFormat="1" applyFont="1" applyFill="1" applyBorder="1"/>
    <xf numFmtId="165" fontId="0" fillId="3" borderId="6" xfId="1" applyNumberFormat="1" applyFont="1" applyFill="1" applyBorder="1"/>
    <xf numFmtId="165" fontId="0" fillId="3" borderId="1" xfId="1" applyNumberFormat="1" applyFont="1" applyFill="1" applyBorder="1"/>
    <xf numFmtId="165" fontId="0" fillId="0" borderId="0" xfId="0" applyNumberFormat="1" applyBorder="1"/>
    <xf numFmtId="165" fontId="0" fillId="0" borderId="5" xfId="0" applyNumberFormat="1" applyBorder="1"/>
    <xf numFmtId="165" fontId="0" fillId="3" borderId="8" xfId="0" applyNumberFormat="1" applyFill="1" applyBorder="1"/>
    <xf numFmtId="165" fontId="0" fillId="5" borderId="7" xfId="0" applyNumberFormat="1" applyFill="1" applyBorder="1"/>
    <xf numFmtId="0" fontId="0" fillId="6" borderId="1" xfId="0" applyFill="1" applyBorder="1"/>
    <xf numFmtId="3" fontId="0" fillId="6" borderId="1" xfId="0" applyNumberFormat="1" applyFill="1" applyBorder="1"/>
    <xf numFmtId="165" fontId="0" fillId="0" borderId="0" xfId="0" applyNumberFormat="1" applyFill="1" applyBorder="1"/>
    <xf numFmtId="165" fontId="0" fillId="5" borderId="1" xfId="0" applyNumberFormat="1" applyFill="1" applyBorder="1"/>
    <xf numFmtId="10" fontId="0" fillId="5" borderId="1" xfId="2" applyNumberFormat="1" applyFont="1" applyFill="1" applyBorder="1"/>
    <xf numFmtId="10" fontId="0" fillId="5" borderId="7" xfId="2" applyNumberFormat="1" applyFont="1" applyFill="1" applyBorder="1"/>
    <xf numFmtId="3" fontId="0" fillId="4" borderId="1" xfId="0" applyNumberFormat="1" applyFill="1" applyBorder="1"/>
    <xf numFmtId="0" fontId="0" fillId="5" borderId="2" xfId="0" applyFill="1" applyBorder="1"/>
    <xf numFmtId="0" fontId="0" fillId="5" borderId="3" xfId="0" applyFill="1" applyBorder="1"/>
    <xf numFmtId="0" fontId="0" fillId="2" borderId="5" xfId="0" applyFill="1" applyBorder="1" applyAlignment="1">
      <alignment horizontal="center"/>
    </xf>
    <xf numFmtId="0" fontId="0" fillId="0" borderId="9" xfId="0" applyBorder="1"/>
    <xf numFmtId="0" fontId="0" fillId="0" borderId="3" xfId="0" applyFill="1" applyBorder="1"/>
    <xf numFmtId="165" fontId="0" fillId="0" borderId="0" xfId="1" applyNumberFormat="1" applyFont="1"/>
    <xf numFmtId="0" fontId="0" fillId="2" borderId="2" xfId="0" applyFill="1" applyBorder="1"/>
    <xf numFmtId="0" fontId="0" fillId="3" borderId="8" xfId="0" applyFill="1" applyBorder="1"/>
    <xf numFmtId="165" fontId="0" fillId="5" borderId="5" xfId="0" applyNumberFormat="1" applyFill="1" applyBorder="1"/>
    <xf numFmtId="3" fontId="0" fillId="0" borderId="0" xfId="0" applyNumberFormat="1" applyFill="1" applyBorder="1"/>
    <xf numFmtId="165" fontId="0" fillId="0" borderId="4" xfId="1" applyNumberFormat="1" applyFont="1" applyBorder="1"/>
    <xf numFmtId="0" fontId="0" fillId="7" borderId="1" xfId="0" applyFill="1" applyBorder="1"/>
    <xf numFmtId="3" fontId="0" fillId="7" borderId="1" xfId="0" applyNumberFormat="1" applyFill="1" applyBorder="1"/>
    <xf numFmtId="0" fontId="0" fillId="4" borderId="8" xfId="0" applyFill="1" applyBorder="1"/>
    <xf numFmtId="165" fontId="0" fillId="0" borderId="5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0" fontId="0" fillId="8" borderId="1" xfId="0" applyFill="1" applyBorder="1"/>
    <xf numFmtId="3" fontId="0" fillId="8" borderId="1" xfId="0" applyNumberFormat="1" applyFill="1" applyBorder="1"/>
    <xf numFmtId="0" fontId="4" fillId="3" borderId="2" xfId="0" applyFont="1" applyFill="1" applyBorder="1"/>
    <xf numFmtId="0" fontId="4" fillId="0" borderId="3" xfId="0" applyFont="1" applyBorder="1"/>
    <xf numFmtId="0" fontId="4" fillId="4" borderId="1" xfId="0" applyFont="1" applyFill="1" applyBorder="1"/>
    <xf numFmtId="0" fontId="4" fillId="8" borderId="1" xfId="0" applyFont="1" applyFill="1" applyBorder="1"/>
    <xf numFmtId="0" fontId="4" fillId="5" borderId="1" xfId="0" applyFont="1" applyFill="1" applyBorder="1"/>
    <xf numFmtId="0" fontId="4" fillId="2" borderId="8" xfId="0" applyFont="1" applyFill="1" applyBorder="1"/>
    <xf numFmtId="0" fontId="4" fillId="0" borderId="6" xfId="0" applyFont="1" applyBorder="1"/>
    <xf numFmtId="0" fontId="4" fillId="3" borderId="1" xfId="0" applyFont="1" applyFill="1" applyBorder="1"/>
    <xf numFmtId="3" fontId="0" fillId="0" borderId="0" xfId="0" applyNumberFormat="1"/>
    <xf numFmtId="3" fontId="0" fillId="0" borderId="9" xfId="0" applyNumberFormat="1" applyBorder="1"/>
    <xf numFmtId="3" fontId="0" fillId="11" borderId="0" xfId="0" applyNumberFormat="1" applyFill="1"/>
    <xf numFmtId="0" fontId="3" fillId="0" borderId="0" xfId="0" applyFont="1"/>
    <xf numFmtId="0" fontId="3" fillId="0" borderId="0" xfId="0" applyFont="1" applyFill="1"/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ill="1" applyBorder="1"/>
    <xf numFmtId="0" fontId="3" fillId="6" borderId="4" xfId="0" applyFont="1" applyFill="1" applyBorder="1"/>
    <xf numFmtId="3" fontId="0" fillId="6" borderId="7" xfId="0" applyNumberFormat="1" applyFill="1" applyBorder="1"/>
    <xf numFmtId="0" fontId="0" fillId="6" borderId="0" xfId="0" applyFill="1"/>
    <xf numFmtId="0" fontId="3" fillId="3" borderId="1" xfId="0" applyFont="1" applyFill="1" applyBorder="1"/>
    <xf numFmtId="0" fontId="3" fillId="3" borderId="7" xfId="0" applyFont="1" applyFill="1" applyBorder="1"/>
    <xf numFmtId="0" fontId="3" fillId="10" borderId="9" xfId="0" applyFont="1" applyFill="1" applyBorder="1"/>
    <xf numFmtId="0" fontId="0" fillId="10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0" fillId="0" borderId="0" xfId="0" applyNumberFormat="1" applyFill="1"/>
    <xf numFmtId="0" fontId="1" fillId="0" borderId="4" xfId="0" applyFont="1" applyBorder="1"/>
    <xf numFmtId="0" fontId="0" fillId="9" borderId="1" xfId="0" applyFont="1" applyFill="1" applyBorder="1"/>
    <xf numFmtId="3" fontId="0" fillId="9" borderId="1" xfId="0" applyNumberForma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1" borderId="6" xfId="0" applyFill="1" applyBorder="1"/>
    <xf numFmtId="0" fontId="0" fillId="0" borderId="7" xfId="0" applyFill="1" applyBorder="1"/>
    <xf numFmtId="3" fontId="0" fillId="11" borderId="6" xfId="0" applyNumberFormat="1" applyFill="1" applyBorder="1"/>
    <xf numFmtId="3" fontId="0" fillId="12" borderId="7" xfId="0" applyNumberFormat="1" applyFill="1" applyBorder="1"/>
    <xf numFmtId="0" fontId="0" fillId="9" borderId="1" xfId="0" applyFill="1" applyBorder="1"/>
    <xf numFmtId="0" fontId="1" fillId="0" borderId="6" xfId="0" applyFont="1" applyFill="1" applyBorder="1"/>
    <xf numFmtId="0" fontId="1" fillId="12" borderId="7" xfId="0" applyFont="1" applyFill="1" applyBorder="1"/>
    <xf numFmtId="0" fontId="1" fillId="4" borderId="6" xfId="0" applyFont="1" applyFill="1" applyBorder="1"/>
    <xf numFmtId="9" fontId="0" fillId="5" borderId="6" xfId="2" applyFont="1" applyFill="1" applyBorder="1"/>
    <xf numFmtId="0" fontId="1" fillId="0" borderId="6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3" xfId="0" applyFont="1" applyBorder="1"/>
    <xf numFmtId="0" fontId="0" fillId="9" borderId="2" xfId="0" applyFill="1" applyBorder="1"/>
    <xf numFmtId="0" fontId="0" fillId="9" borderId="3" xfId="0" applyFill="1" applyBorder="1"/>
    <xf numFmtId="0" fontId="1" fillId="9" borderId="4" xfId="0" applyFont="1" applyFill="1" applyBorder="1"/>
    <xf numFmtId="9" fontId="0" fillId="15" borderId="5" xfId="0" applyNumberFormat="1" applyFill="1" applyBorder="1"/>
    <xf numFmtId="9" fontId="0" fillId="15" borderId="6" xfId="0" applyNumberFormat="1" applyFill="1" applyBorder="1"/>
    <xf numFmtId="3" fontId="0" fillId="15" borderId="7" xfId="0" applyNumberFormat="1" applyFill="1" applyBorder="1"/>
    <xf numFmtId="0" fontId="1" fillId="3" borderId="4" xfId="0" applyFont="1" applyFill="1" applyBorder="1"/>
    <xf numFmtId="0" fontId="1" fillId="14" borderId="7" xfId="0" applyFont="1" applyFill="1" applyBorder="1"/>
    <xf numFmtId="0" fontId="1" fillId="14" borderId="2" xfId="0" applyFont="1" applyFill="1" applyBorder="1"/>
    <xf numFmtId="0" fontId="1" fillId="14" borderId="4" xfId="0" applyFont="1" applyFill="1" applyBorder="1"/>
    <xf numFmtId="10" fontId="0" fillId="15" borderId="5" xfId="0" applyNumberFormat="1" applyFill="1" applyBorder="1"/>
    <xf numFmtId="0" fontId="0" fillId="5" borderId="4" xfId="0" applyFont="1" applyFill="1" applyBorder="1"/>
    <xf numFmtId="3" fontId="0" fillId="9" borderId="5" xfId="0" applyNumberFormat="1" applyFill="1" applyBorder="1"/>
    <xf numFmtId="3" fontId="0" fillId="9" borderId="6" xfId="0" applyNumberFormat="1" applyFill="1" applyBorder="1"/>
    <xf numFmtId="9" fontId="0" fillId="9" borderId="7" xfId="0" applyNumberFormat="1" applyFill="1" applyBorder="1"/>
    <xf numFmtId="0" fontId="1" fillId="0" borderId="0" xfId="0" applyFont="1" applyFill="1" applyBorder="1"/>
    <xf numFmtId="165" fontId="5" fillId="0" borderId="0" xfId="1" applyNumberFormat="1" applyFont="1" applyFill="1"/>
    <xf numFmtId="0" fontId="3" fillId="10" borderId="1" xfId="0" applyFont="1" applyFill="1" applyBorder="1"/>
    <xf numFmtId="165" fontId="5" fillId="14" borderId="7" xfId="1" applyNumberFormat="1" applyFont="1" applyFill="1" applyBorder="1"/>
    <xf numFmtId="0" fontId="3" fillId="0" borderId="6" xfId="0" applyFont="1" applyBorder="1"/>
    <xf numFmtId="0" fontId="0" fillId="10" borderId="8" xfId="0" applyFill="1" applyBorder="1" applyAlignment="1">
      <alignment horizontal="center"/>
    </xf>
    <xf numFmtId="165" fontId="5" fillId="14" borderId="1" xfId="1" applyNumberFormat="1" applyFont="1" applyFill="1" applyBorder="1"/>
    <xf numFmtId="0" fontId="1" fillId="10" borderId="1" xfId="0" applyFont="1" applyFill="1" applyBorder="1"/>
    <xf numFmtId="165" fontId="5" fillId="10" borderId="1" xfId="1" applyNumberFormat="1" applyFont="1" applyFill="1" applyBorder="1"/>
    <xf numFmtId="0" fontId="1" fillId="0" borderId="7" xfId="0" applyFont="1" applyBorder="1"/>
    <xf numFmtId="0" fontId="3" fillId="9" borderId="1" xfId="0" applyFont="1" applyFill="1" applyBorder="1"/>
    <xf numFmtId="165" fontId="5" fillId="9" borderId="1" xfId="1" applyNumberFormat="1" applyFont="1" applyFill="1" applyBorder="1"/>
    <xf numFmtId="3" fontId="0" fillId="3" borderId="9" xfId="0" applyNumberFormat="1" applyFill="1" applyBorder="1"/>
    <xf numFmtId="3" fontId="0" fillId="11" borderId="5" xfId="0" applyNumberFormat="1" applyFill="1" applyBorder="1"/>
    <xf numFmtId="9" fontId="0" fillId="11" borderId="6" xfId="0" applyNumberFormat="1" applyFill="1" applyBorder="1"/>
    <xf numFmtId="9" fontId="0" fillId="11" borderId="7" xfId="0" applyNumberFormat="1" applyFill="1" applyBorder="1"/>
    <xf numFmtId="0" fontId="0" fillId="16" borderId="5" xfId="0" applyFill="1" applyBorder="1"/>
    <xf numFmtId="0" fontId="0" fillId="16" borderId="6" xfId="0" applyFill="1" applyBorder="1"/>
    <xf numFmtId="0" fontId="3" fillId="16" borderId="7" xfId="0" applyFont="1" applyFill="1" applyBorder="1"/>
    <xf numFmtId="0" fontId="0" fillId="16" borderId="7" xfId="0" applyFill="1" applyBorder="1"/>
    <xf numFmtId="3" fontId="0" fillId="11" borderId="7" xfId="0" applyNumberFormat="1" applyFill="1" applyBorder="1"/>
    <xf numFmtId="10" fontId="0" fillId="11" borderId="7" xfId="0" applyNumberFormat="1" applyFill="1" applyBorder="1"/>
    <xf numFmtId="166" fontId="0" fillId="11" borderId="1" xfId="0" applyNumberFormat="1" applyFill="1" applyBorder="1"/>
    <xf numFmtId="0" fontId="3" fillId="17" borderId="1" xfId="0" applyFont="1" applyFill="1" applyBorder="1"/>
    <xf numFmtId="0" fontId="3" fillId="17" borderId="5" xfId="0" applyFont="1" applyFill="1" applyBorder="1"/>
    <xf numFmtId="0" fontId="3" fillId="17" borderId="6" xfId="0" applyFont="1" applyFill="1" applyBorder="1"/>
    <xf numFmtId="0" fontId="3" fillId="17" borderId="7" xfId="0" applyFont="1" applyFill="1" applyBorder="1"/>
    <xf numFmtId="9" fontId="0" fillId="11" borderId="5" xfId="0" applyNumberFormat="1" applyFill="1" applyBorder="1"/>
    <xf numFmtId="0" fontId="0" fillId="14" borderId="1" xfId="0" applyFill="1" applyBorder="1"/>
    <xf numFmtId="10" fontId="0" fillId="14" borderId="1" xfId="2" applyNumberFormat="1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3" fontId="0" fillId="13" borderId="11" xfId="0" applyNumberForma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7" sqref="B7"/>
    </sheetView>
  </sheetViews>
  <sheetFormatPr baseColWidth="10" defaultColWidth="11.42578125" defaultRowHeight="12.75" x14ac:dyDescent="0.2"/>
  <cols>
    <col min="1" max="1" width="21.42578125" bestFit="1" customWidth="1"/>
  </cols>
  <sheetData>
    <row r="1" spans="1:6" x14ac:dyDescent="0.2">
      <c r="A1" s="11" t="s">
        <v>0</v>
      </c>
      <c r="B1" s="2">
        <v>0</v>
      </c>
      <c r="C1" s="2">
        <v>1</v>
      </c>
      <c r="D1" s="38">
        <v>2</v>
      </c>
      <c r="E1" s="2">
        <v>3</v>
      </c>
      <c r="F1" s="2">
        <v>4</v>
      </c>
    </row>
    <row r="2" spans="1:6" x14ac:dyDescent="0.2">
      <c r="A2" s="5" t="s">
        <v>1</v>
      </c>
      <c r="B2" s="45">
        <v>-250000</v>
      </c>
      <c r="C2" s="45">
        <v>87500</v>
      </c>
      <c r="D2" s="48">
        <v>87500</v>
      </c>
      <c r="E2" s="45">
        <v>87500</v>
      </c>
      <c r="F2" s="45">
        <v>87500</v>
      </c>
    </row>
    <row r="3" spans="1:6" x14ac:dyDescent="0.2">
      <c r="A3" s="4" t="s">
        <v>2</v>
      </c>
      <c r="B3" s="12"/>
      <c r="C3" s="9">
        <f>-$B$11*C2</f>
        <v>-19250</v>
      </c>
      <c r="D3" s="6">
        <f>-$B$11*D2</f>
        <v>-19250</v>
      </c>
      <c r="E3" s="9">
        <f>-$B$11*E2</f>
        <v>-19250</v>
      </c>
      <c r="F3" s="9">
        <f>-$B$11*F2</f>
        <v>-19250</v>
      </c>
    </row>
    <row r="4" spans="1:6" x14ac:dyDescent="0.2">
      <c r="A4" s="160" t="s">
        <v>73</v>
      </c>
      <c r="B4" s="13">
        <f ca="1">-B2*B11*B12/(B7+B12)</f>
        <v>36047.604390428154</v>
      </c>
      <c r="C4" s="10"/>
      <c r="D4" s="115"/>
      <c r="E4" s="10"/>
      <c r="F4" s="10"/>
    </row>
    <row r="5" spans="1:6" x14ac:dyDescent="0.2">
      <c r="A5" s="119" t="s">
        <v>75</v>
      </c>
      <c r="B5" s="17">
        <f ca="1">SUM(B2:B4)</f>
        <v>-213952.39560957183</v>
      </c>
      <c r="C5" s="17">
        <f>SUM(C2:C4)</f>
        <v>68250</v>
      </c>
      <c r="D5" s="205">
        <f>SUM(D2:D4)</f>
        <v>68250</v>
      </c>
      <c r="E5" s="17">
        <f>SUM(E2:E4)</f>
        <v>68250</v>
      </c>
      <c r="F5" s="17">
        <f>SUM(F2:F4)</f>
        <v>68250</v>
      </c>
    </row>
    <row r="7" spans="1:6" x14ac:dyDescent="0.2">
      <c r="A7" s="41" t="s">
        <v>6</v>
      </c>
      <c r="B7" s="42">
        <f ca="1">IRR(B5:F5)</f>
        <v>0.10515203953250407</v>
      </c>
    </row>
    <row r="9" spans="1:6" x14ac:dyDescent="0.2">
      <c r="A9" s="26" t="s">
        <v>5</v>
      </c>
      <c r="B9" s="28">
        <f>IRR(B2:F2)</f>
        <v>0.14962544030288161</v>
      </c>
    </row>
    <row r="10" spans="1:6" x14ac:dyDescent="0.2">
      <c r="A10" s="26" t="s">
        <v>7</v>
      </c>
      <c r="B10" s="31">
        <f ca="1">(B9-B7)/B9</f>
        <v>0.29723154485194209</v>
      </c>
    </row>
    <row r="11" spans="1:6" x14ac:dyDescent="0.2">
      <c r="A11" s="26" t="s">
        <v>4</v>
      </c>
      <c r="B11" s="30">
        <v>0.22</v>
      </c>
    </row>
    <row r="12" spans="1:6" x14ac:dyDescent="0.2">
      <c r="A12" s="27" t="s">
        <v>12</v>
      </c>
      <c r="B12" s="23">
        <v>0.2</v>
      </c>
    </row>
    <row r="14" spans="1:6" x14ac:dyDescent="0.2">
      <c r="A14" s="118" t="s">
        <v>0</v>
      </c>
      <c r="B14" s="114">
        <v>0</v>
      </c>
      <c r="C14" s="114">
        <v>1</v>
      </c>
      <c r="D14" s="114">
        <v>2</v>
      </c>
      <c r="E14" s="114">
        <v>3</v>
      </c>
      <c r="F14" s="114">
        <v>4</v>
      </c>
    </row>
    <row r="15" spans="1:6" x14ac:dyDescent="0.2">
      <c r="A15" s="5" t="s">
        <v>1</v>
      </c>
      <c r="B15" s="45">
        <v>-250000</v>
      </c>
      <c r="C15" s="45">
        <v>87500</v>
      </c>
      <c r="D15" s="45">
        <v>87500</v>
      </c>
      <c r="E15" s="45">
        <v>87500</v>
      </c>
      <c r="F15" s="45">
        <v>87500</v>
      </c>
    </row>
    <row r="16" spans="1:6" x14ac:dyDescent="0.2">
      <c r="A16" s="4" t="s">
        <v>2</v>
      </c>
      <c r="B16" s="12"/>
      <c r="C16" s="9">
        <f>-$B$11*C15</f>
        <v>-19250</v>
      </c>
      <c r="D16" s="9">
        <f>-$B$11*D15</f>
        <v>-19250</v>
      </c>
      <c r="E16" s="9">
        <f>-$B$11*E15</f>
        <v>-19250</v>
      </c>
      <c r="F16" s="9">
        <f>-$B$11*F15</f>
        <v>-19250</v>
      </c>
    </row>
    <row r="17" spans="1:6" x14ac:dyDescent="0.2">
      <c r="A17" s="7" t="s">
        <v>73</v>
      </c>
      <c r="B17" s="13">
        <f>-B15*B12*B11/(B22+B12)</f>
        <v>39285.714285714283</v>
      </c>
      <c r="C17" s="10"/>
      <c r="D17" s="10"/>
      <c r="E17" s="10"/>
      <c r="F17" s="10"/>
    </row>
    <row r="18" spans="1:6" x14ac:dyDescent="0.2">
      <c r="A18" s="16" t="s">
        <v>75</v>
      </c>
      <c r="B18" s="17">
        <f>SUM(B15:B17)</f>
        <v>-210714.28571428571</v>
      </c>
      <c r="C18" s="17">
        <f>SUM(C15:C17)</f>
        <v>68250</v>
      </c>
      <c r="D18" s="17">
        <f>SUM(D15:D17)</f>
        <v>68250</v>
      </c>
      <c r="E18" s="17">
        <f>SUM(E15:E17)</f>
        <v>68250</v>
      </c>
      <c r="F18" s="17">
        <f>SUM(F15:F17)</f>
        <v>68250</v>
      </c>
    </row>
    <row r="19" spans="1:6" x14ac:dyDescent="0.2">
      <c r="A19" s="58"/>
      <c r="B19" s="121"/>
      <c r="C19" s="121"/>
      <c r="D19" s="121"/>
      <c r="E19" s="121"/>
      <c r="F19" s="121"/>
    </row>
    <row r="20" spans="1:6" x14ac:dyDescent="0.2">
      <c r="A20" s="123" t="s">
        <v>10</v>
      </c>
      <c r="B20" s="124">
        <f>NPV(B22,C18:F18)+B18</f>
        <v>15338.371118739946</v>
      </c>
      <c r="C20" s="121"/>
      <c r="D20" s="121"/>
      <c r="E20" s="121"/>
      <c r="F20" s="121"/>
    </row>
    <row r="22" spans="1:6" x14ac:dyDescent="0.2">
      <c r="A22" s="125" t="s">
        <v>74</v>
      </c>
      <c r="B22" s="42">
        <v>0.08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24.28515625" bestFit="1" customWidth="1"/>
  </cols>
  <sheetData>
    <row r="1" spans="1:7" x14ac:dyDescent="0.2">
      <c r="A1" s="178" t="s">
        <v>4</v>
      </c>
      <c r="B1" s="181">
        <v>0.22</v>
      </c>
    </row>
    <row r="2" spans="1:7" x14ac:dyDescent="0.2">
      <c r="A2" s="179" t="s">
        <v>12</v>
      </c>
      <c r="B2" s="182">
        <v>0.2</v>
      </c>
    </row>
    <row r="3" spans="1:7" x14ac:dyDescent="0.2">
      <c r="A3" s="180" t="s">
        <v>114</v>
      </c>
      <c r="B3" s="183">
        <v>-80000</v>
      </c>
    </row>
    <row r="5" spans="1:7" x14ac:dyDescent="0.2">
      <c r="A5" s="11" t="s">
        <v>19</v>
      </c>
      <c r="B5" s="2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x14ac:dyDescent="0.2">
      <c r="A6" s="3" t="s">
        <v>57</v>
      </c>
      <c r="B6" s="8">
        <v>303000</v>
      </c>
      <c r="C6" s="15"/>
      <c r="D6" s="15"/>
      <c r="E6" s="15"/>
      <c r="F6" s="15"/>
      <c r="G6" s="15"/>
    </row>
    <row r="7" spans="1:7" x14ac:dyDescent="0.2">
      <c r="A7" s="177" t="s">
        <v>113</v>
      </c>
      <c r="B7" s="9">
        <f ca="1">-B6*B1*B2/(B2+B12)</f>
        <v>-48909.371214762592</v>
      </c>
      <c r="C7" s="12"/>
      <c r="D7" s="12"/>
      <c r="E7" s="12"/>
      <c r="F7" s="12"/>
      <c r="G7" s="12"/>
    </row>
    <row r="8" spans="1:7" x14ac:dyDescent="0.2">
      <c r="A8" s="4" t="s">
        <v>56</v>
      </c>
      <c r="B8" s="12"/>
      <c r="C8" s="45">
        <f>$B$3</f>
        <v>-80000</v>
      </c>
      <c r="D8" s="45">
        <f t="shared" ref="D8:G8" si="0">$B$3</f>
        <v>-80000</v>
      </c>
      <c r="E8" s="45">
        <f t="shared" si="0"/>
        <v>-80000</v>
      </c>
      <c r="F8" s="45">
        <f t="shared" si="0"/>
        <v>-80000</v>
      </c>
      <c r="G8" s="45">
        <f t="shared" si="0"/>
        <v>-80000</v>
      </c>
    </row>
    <row r="9" spans="1:7" x14ac:dyDescent="0.2">
      <c r="A9" s="7" t="s">
        <v>2</v>
      </c>
      <c r="B9" s="10"/>
      <c r="C9" s="13">
        <f>C8*-$B$1</f>
        <v>17600</v>
      </c>
      <c r="D9" s="13">
        <f>D8*-$B$1</f>
        <v>17600</v>
      </c>
      <c r="E9" s="13">
        <f>E8*-$B$1</f>
        <v>17600</v>
      </c>
      <c r="F9" s="13">
        <f>F8*-$B$1</f>
        <v>17600</v>
      </c>
      <c r="G9" s="13">
        <f>G8*-$B$1</f>
        <v>17600</v>
      </c>
    </row>
    <row r="10" spans="1:7" x14ac:dyDescent="0.2">
      <c r="A10" s="184" t="s">
        <v>75</v>
      </c>
      <c r="B10" s="17">
        <f ca="1">SUM(B6:B9)</f>
        <v>254090.62878523741</v>
      </c>
      <c r="C10" s="17">
        <f t="shared" ref="C10:G10" si="1">SUM(C6:C9)</f>
        <v>-62400</v>
      </c>
      <c r="D10" s="17">
        <f t="shared" si="1"/>
        <v>-62400</v>
      </c>
      <c r="E10" s="17">
        <f t="shared" si="1"/>
        <v>-62400</v>
      </c>
      <c r="F10" s="17">
        <f t="shared" si="1"/>
        <v>-62400</v>
      </c>
      <c r="G10" s="17">
        <f t="shared" si="1"/>
        <v>-62400</v>
      </c>
    </row>
    <row r="12" spans="1:7" x14ac:dyDescent="0.2">
      <c r="A12" s="41" t="s">
        <v>6</v>
      </c>
      <c r="B12" s="42">
        <f ca="1">IRR(B10:G10)</f>
        <v>7.2585798361636478E-2</v>
      </c>
    </row>
    <row r="14" spans="1:7" x14ac:dyDescent="0.2">
      <c r="A14" s="18" t="s">
        <v>58</v>
      </c>
      <c r="B14" s="20">
        <v>0.08</v>
      </c>
    </row>
    <row r="15" spans="1:7" x14ac:dyDescent="0.2">
      <c r="A15" s="19" t="s">
        <v>59</v>
      </c>
      <c r="B15" s="110">
        <f>B14*(1-B1)</f>
        <v>6.2400000000000004E-2</v>
      </c>
    </row>
    <row r="18" spans="1:7" x14ac:dyDescent="0.2">
      <c r="A18" s="11" t="s">
        <v>19</v>
      </c>
      <c r="B18" s="2">
        <v>0</v>
      </c>
      <c r="C18" s="2">
        <v>1</v>
      </c>
      <c r="D18" s="2">
        <v>2</v>
      </c>
      <c r="E18" s="2">
        <v>3</v>
      </c>
      <c r="F18" s="2">
        <v>4</v>
      </c>
      <c r="G18" s="2">
        <v>5</v>
      </c>
    </row>
    <row r="19" spans="1:7" x14ac:dyDescent="0.2">
      <c r="A19" s="3" t="s">
        <v>57</v>
      </c>
      <c r="B19" s="8">
        <v>303000</v>
      </c>
      <c r="C19" s="15"/>
      <c r="D19" s="15"/>
      <c r="E19" s="15"/>
      <c r="F19" s="15"/>
      <c r="G19" s="15"/>
    </row>
    <row r="20" spans="1:7" x14ac:dyDescent="0.2">
      <c r="A20" s="177" t="s">
        <v>113</v>
      </c>
      <c r="B20" s="9">
        <f>-B6*B1*B2/(B25+B2)</f>
        <v>-50807.92682926829</v>
      </c>
      <c r="C20" s="12"/>
      <c r="D20" s="12"/>
      <c r="E20" s="12"/>
      <c r="F20" s="12"/>
      <c r="G20" s="12"/>
    </row>
    <row r="21" spans="1:7" x14ac:dyDescent="0.2">
      <c r="A21" s="4" t="s">
        <v>56</v>
      </c>
      <c r="B21" s="12"/>
      <c r="C21" s="45">
        <f>$B$3</f>
        <v>-80000</v>
      </c>
      <c r="D21" s="45">
        <f t="shared" ref="D21:G21" si="2">$B$3</f>
        <v>-80000</v>
      </c>
      <c r="E21" s="45">
        <f t="shared" si="2"/>
        <v>-80000</v>
      </c>
      <c r="F21" s="45">
        <f t="shared" si="2"/>
        <v>-80000</v>
      </c>
      <c r="G21" s="45">
        <f t="shared" si="2"/>
        <v>-80000</v>
      </c>
    </row>
    <row r="22" spans="1:7" x14ac:dyDescent="0.2">
      <c r="A22" s="7" t="s">
        <v>2</v>
      </c>
      <c r="B22" s="10"/>
      <c r="C22" s="13">
        <f>C21*-$B$1</f>
        <v>17600</v>
      </c>
      <c r="D22" s="13">
        <f>D21*-$B$1</f>
        <v>17600</v>
      </c>
      <c r="E22" s="13">
        <f>E21*-$B$1</f>
        <v>17600</v>
      </c>
      <c r="F22" s="13">
        <f>F21*-$B$1</f>
        <v>17600</v>
      </c>
      <c r="G22" s="13">
        <f>G21*-$B$1</f>
        <v>17600</v>
      </c>
    </row>
    <row r="23" spans="1:7" x14ac:dyDescent="0.2">
      <c r="A23" s="184" t="s">
        <v>75</v>
      </c>
      <c r="B23" s="17">
        <f>SUM(B19:B22)</f>
        <v>252192.07317073172</v>
      </c>
      <c r="C23" s="17">
        <f t="shared" ref="C23:G23" si="3">SUM(C19:C22)</f>
        <v>-62400</v>
      </c>
      <c r="D23" s="17">
        <f t="shared" si="3"/>
        <v>-62400</v>
      </c>
      <c r="E23" s="17">
        <f t="shared" si="3"/>
        <v>-62400</v>
      </c>
      <c r="F23" s="17">
        <f t="shared" si="3"/>
        <v>-62400</v>
      </c>
      <c r="G23" s="17">
        <f t="shared" si="3"/>
        <v>-62400</v>
      </c>
    </row>
    <row r="25" spans="1:7" x14ac:dyDescent="0.2">
      <c r="A25" s="186" t="s">
        <v>9</v>
      </c>
      <c r="B25" s="188">
        <f>B15</f>
        <v>6.2400000000000004E-2</v>
      </c>
    </row>
    <row r="26" spans="1:7" x14ac:dyDescent="0.2">
      <c r="A26" s="187" t="s">
        <v>10</v>
      </c>
      <c r="B26" s="183">
        <f>NPV(B25,C23:G23)+B23</f>
        <v>-8952.1217120093352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A26" sqref="A26"/>
    </sheetView>
  </sheetViews>
  <sheetFormatPr baseColWidth="10" defaultColWidth="11.42578125" defaultRowHeight="12.75" x14ac:dyDescent="0.2"/>
  <cols>
    <col min="1" max="1" width="26.42578125" bestFit="1" customWidth="1"/>
    <col min="2" max="2" width="15.85546875" customWidth="1"/>
  </cols>
  <sheetData>
    <row r="1" spans="1:7" x14ac:dyDescent="0.2">
      <c r="A1" t="s">
        <v>60</v>
      </c>
    </row>
    <row r="2" spans="1:7" x14ac:dyDescent="0.2">
      <c r="A2" s="94" t="s">
        <v>13</v>
      </c>
      <c r="B2" s="46">
        <v>795</v>
      </c>
      <c r="D2" s="18" t="s">
        <v>61</v>
      </c>
      <c r="E2" s="22">
        <v>0.2</v>
      </c>
    </row>
    <row r="3" spans="1:7" x14ac:dyDescent="0.2">
      <c r="A3" s="29" t="s">
        <v>45</v>
      </c>
      <c r="B3" s="29">
        <v>190</v>
      </c>
      <c r="D3" s="24" t="s">
        <v>62</v>
      </c>
      <c r="E3" s="30">
        <v>0.15</v>
      </c>
    </row>
    <row r="4" spans="1:7" x14ac:dyDescent="0.2">
      <c r="A4" s="56" t="s">
        <v>54</v>
      </c>
      <c r="B4" s="56">
        <v>175</v>
      </c>
      <c r="D4" s="24" t="s">
        <v>63</v>
      </c>
      <c r="E4" s="30">
        <v>0.2</v>
      </c>
    </row>
    <row r="5" spans="1:7" x14ac:dyDescent="0.2">
      <c r="A5" s="41" t="s">
        <v>37</v>
      </c>
      <c r="B5" s="111">
        <f>B2-B3-B4</f>
        <v>430</v>
      </c>
      <c r="D5" s="19" t="s">
        <v>4</v>
      </c>
      <c r="E5" s="23">
        <v>0.22</v>
      </c>
    </row>
    <row r="7" spans="1:7" x14ac:dyDescent="0.2">
      <c r="A7" s="112" t="s">
        <v>64</v>
      </c>
      <c r="B7" s="190">
        <v>4000</v>
      </c>
    </row>
    <row r="8" spans="1:7" x14ac:dyDescent="0.2">
      <c r="A8" s="113" t="s">
        <v>65</v>
      </c>
      <c r="B8" s="191">
        <v>4000</v>
      </c>
    </row>
    <row r="9" spans="1:7" x14ac:dyDescent="0.2">
      <c r="A9" s="113" t="s">
        <v>66</v>
      </c>
      <c r="B9" s="191">
        <v>4200</v>
      </c>
    </row>
    <row r="10" spans="1:7" x14ac:dyDescent="0.2">
      <c r="A10" s="113" t="s">
        <v>67</v>
      </c>
      <c r="B10" s="191">
        <v>4300</v>
      </c>
    </row>
    <row r="11" spans="1:7" x14ac:dyDescent="0.2">
      <c r="A11" s="113" t="s">
        <v>68</v>
      </c>
      <c r="B11" s="191">
        <v>3900</v>
      </c>
    </row>
    <row r="12" spans="1:7" x14ac:dyDescent="0.2">
      <c r="A12" s="113" t="s">
        <v>16</v>
      </c>
      <c r="B12" s="191">
        <v>500000</v>
      </c>
    </row>
    <row r="13" spans="1:7" x14ac:dyDescent="0.2">
      <c r="A13" s="189" t="s">
        <v>18</v>
      </c>
      <c r="B13" s="192">
        <v>0.35</v>
      </c>
    </row>
    <row r="16" spans="1:7" x14ac:dyDescent="0.2">
      <c r="A16" s="118" t="s">
        <v>19</v>
      </c>
      <c r="B16" s="114">
        <v>0</v>
      </c>
      <c r="C16" s="114">
        <v>1</v>
      </c>
      <c r="D16" s="114">
        <v>2</v>
      </c>
      <c r="E16" s="114">
        <v>3</v>
      </c>
      <c r="F16" s="114">
        <v>4</v>
      </c>
      <c r="G16" s="114">
        <v>5</v>
      </c>
    </row>
    <row r="17" spans="1:7" x14ac:dyDescent="0.2">
      <c r="A17" s="3" t="s">
        <v>69</v>
      </c>
      <c r="B17" s="15"/>
      <c r="C17" s="49">
        <f>B2*B7</f>
        <v>3180000</v>
      </c>
      <c r="D17" s="49">
        <f>B2*B8</f>
        <v>3180000</v>
      </c>
      <c r="E17" s="49">
        <f>B2*B9</f>
        <v>3339000</v>
      </c>
      <c r="F17" s="49">
        <f>B2*B10</f>
        <v>3418500</v>
      </c>
      <c r="G17" s="49">
        <f>B2*B11</f>
        <v>3100500</v>
      </c>
    </row>
    <row r="18" spans="1:7" x14ac:dyDescent="0.2">
      <c r="A18" s="4" t="s">
        <v>45</v>
      </c>
      <c r="B18" s="12"/>
      <c r="C18" s="9">
        <f>-B3*B7</f>
        <v>-760000</v>
      </c>
      <c r="D18" s="9">
        <f>-B3*B8</f>
        <v>-760000</v>
      </c>
      <c r="E18" s="9">
        <f>-B3*B9</f>
        <v>-798000</v>
      </c>
      <c r="F18" s="9">
        <f>-B3*B10</f>
        <v>-817000</v>
      </c>
      <c r="G18" s="9">
        <f>-B3*B11</f>
        <v>-741000</v>
      </c>
    </row>
    <row r="19" spans="1:7" x14ac:dyDescent="0.2">
      <c r="A19" s="7" t="s">
        <v>54</v>
      </c>
      <c r="B19" s="10"/>
      <c r="C19" s="13">
        <f>-B4*B7</f>
        <v>-700000</v>
      </c>
      <c r="D19" s="13">
        <f>-B4*B8</f>
        <v>-700000</v>
      </c>
      <c r="E19" s="13">
        <f>-B4*B9</f>
        <v>-735000</v>
      </c>
      <c r="F19" s="13">
        <f>-B4*B10</f>
        <v>-752500</v>
      </c>
      <c r="G19" s="13">
        <f>-B4*B11</f>
        <v>-682500</v>
      </c>
    </row>
    <row r="20" spans="1:7" x14ac:dyDescent="0.2">
      <c r="A20" s="5" t="s">
        <v>36</v>
      </c>
      <c r="B20" s="12"/>
      <c r="C20" s="50">
        <f>SUM(C17:C19)</f>
        <v>1720000</v>
      </c>
      <c r="D20" s="50">
        <f>SUM(D17:D19)</f>
        <v>1720000</v>
      </c>
      <c r="E20" s="50">
        <f>SUM(E17:E19)</f>
        <v>1806000</v>
      </c>
      <c r="F20" s="50">
        <f>SUM(F17:F19)</f>
        <v>1849000</v>
      </c>
      <c r="G20" s="50">
        <f>SUM(G17:G19)</f>
        <v>1677000</v>
      </c>
    </row>
    <row r="21" spans="1:7" x14ac:dyDescent="0.2">
      <c r="A21" s="5" t="s">
        <v>16</v>
      </c>
      <c r="B21" s="12"/>
      <c r="C21" s="45">
        <f>-$B$12</f>
        <v>-500000</v>
      </c>
      <c r="D21" s="45">
        <f>-$B$12</f>
        <v>-500000</v>
      </c>
      <c r="E21" s="45">
        <f>-$B$12</f>
        <v>-500000</v>
      </c>
      <c r="F21" s="45">
        <f>-$B$12</f>
        <v>-500000</v>
      </c>
      <c r="G21" s="45">
        <f>-$B$12</f>
        <v>-500000</v>
      </c>
    </row>
    <row r="22" spans="1:7" x14ac:dyDescent="0.2">
      <c r="A22" s="5" t="s">
        <v>17</v>
      </c>
      <c r="B22" s="45">
        <v>-3100000</v>
      </c>
      <c r="C22" s="50"/>
      <c r="D22" s="12"/>
      <c r="E22" s="12"/>
      <c r="F22" s="12"/>
      <c r="G22" s="45">
        <v>1000000</v>
      </c>
    </row>
    <row r="23" spans="1:7" x14ac:dyDescent="0.2">
      <c r="A23" s="193" t="s">
        <v>18</v>
      </c>
      <c r="B23" s="50">
        <f>$B$13*(B17-C17)</f>
        <v>-1113000</v>
      </c>
      <c r="C23" s="50">
        <f t="shared" ref="C23:G23" si="0">$B$13*(C17-D17)</f>
        <v>0</v>
      </c>
      <c r="D23" s="50">
        <f t="shared" si="0"/>
        <v>-55650</v>
      </c>
      <c r="E23" s="50">
        <f t="shared" si="0"/>
        <v>-27825</v>
      </c>
      <c r="F23" s="50">
        <f t="shared" si="0"/>
        <v>111300</v>
      </c>
      <c r="G23" s="50">
        <f t="shared" si="0"/>
        <v>1085175</v>
      </c>
    </row>
    <row r="24" spans="1:7" x14ac:dyDescent="0.2">
      <c r="A24" s="119" t="s">
        <v>70</v>
      </c>
      <c r="B24" s="100">
        <f t="shared" ref="B24:G24" si="1">SUM(B20:B23)</f>
        <v>-4213000</v>
      </c>
      <c r="C24" s="100">
        <f t="shared" si="1"/>
        <v>1220000</v>
      </c>
      <c r="D24" s="100">
        <f t="shared" si="1"/>
        <v>1164350</v>
      </c>
      <c r="E24" s="100">
        <f t="shared" si="1"/>
        <v>1278175</v>
      </c>
      <c r="F24" s="100">
        <f t="shared" si="1"/>
        <v>1460300</v>
      </c>
      <c r="G24" s="100">
        <f t="shared" si="1"/>
        <v>3262175</v>
      </c>
    </row>
    <row r="26" spans="1:7" x14ac:dyDescent="0.2">
      <c r="A26" s="18" t="s">
        <v>71</v>
      </c>
      <c r="B26" s="120">
        <f>B24+NPV(E2,C24:G24)</f>
        <v>367156.81262860168</v>
      </c>
    </row>
    <row r="27" spans="1:7" x14ac:dyDescent="0.2">
      <c r="A27" s="19" t="s">
        <v>72</v>
      </c>
      <c r="B27" s="21">
        <f>IRR(B24:G24)</f>
        <v>0.23306881150685999</v>
      </c>
    </row>
    <row r="29" spans="1:7" x14ac:dyDescent="0.2">
      <c r="A29" s="95" t="s">
        <v>19</v>
      </c>
      <c r="B29" s="114">
        <v>0</v>
      </c>
      <c r="C29" s="114">
        <v>1</v>
      </c>
      <c r="D29" s="114">
        <v>2</v>
      </c>
      <c r="E29" s="114">
        <v>3</v>
      </c>
      <c r="F29" s="114">
        <v>4</v>
      </c>
      <c r="G29" s="114">
        <v>5</v>
      </c>
    </row>
    <row r="30" spans="1:7" x14ac:dyDescent="0.2">
      <c r="A30" s="15" t="s">
        <v>11</v>
      </c>
      <c r="B30" s="102"/>
      <c r="C30" s="102">
        <f>C20+C21</f>
        <v>1220000</v>
      </c>
      <c r="D30" s="102">
        <f>D20+D21</f>
        <v>1220000</v>
      </c>
      <c r="E30" s="102">
        <f>E20+E21</f>
        <v>1306000</v>
      </c>
      <c r="F30" s="102">
        <f>F20+F21</f>
        <v>1349000</v>
      </c>
      <c r="G30" s="102">
        <f>G20+G21</f>
        <v>1177000</v>
      </c>
    </row>
    <row r="31" spans="1:7" x14ac:dyDescent="0.2">
      <c r="A31" s="12" t="s">
        <v>2</v>
      </c>
      <c r="B31" s="12"/>
      <c r="C31" s="50">
        <f>-$E$5*C30</f>
        <v>-268400</v>
      </c>
      <c r="D31" s="50">
        <f>-$E$5*D30</f>
        <v>-268400</v>
      </c>
      <c r="E31" s="50">
        <f>-$E$5*E30</f>
        <v>-287320</v>
      </c>
      <c r="F31" s="50">
        <f>-$E$5*F30</f>
        <v>-296780</v>
      </c>
      <c r="G31" s="50">
        <f>-$E$5*G30</f>
        <v>-258940</v>
      </c>
    </row>
    <row r="32" spans="1:7" x14ac:dyDescent="0.2">
      <c r="A32" s="174" t="s">
        <v>111</v>
      </c>
      <c r="B32" s="9">
        <f>(-B34*$E$4*$E$5)/($E$3+$E$4)</f>
        <v>389714.28571428574</v>
      </c>
      <c r="C32" s="12"/>
      <c r="D32" s="12"/>
      <c r="E32" s="12"/>
      <c r="F32" s="12"/>
      <c r="G32" s="12"/>
    </row>
    <row r="33" spans="1:7" x14ac:dyDescent="0.2">
      <c r="A33" s="174" t="s">
        <v>115</v>
      </c>
      <c r="B33" s="9">
        <f>(-G34*$E$4*$E$5)/((1+$E$3)^5*($E$3+$E$4))</f>
        <v>-62502.218151785019</v>
      </c>
      <c r="C33" s="12"/>
      <c r="D33" s="12"/>
      <c r="E33" s="12"/>
      <c r="F33" s="12"/>
      <c r="G33" s="12"/>
    </row>
    <row r="34" spans="1:7" x14ac:dyDescent="0.2">
      <c r="A34" s="12" t="s">
        <v>17</v>
      </c>
      <c r="B34" s="45">
        <f>$B$22</f>
        <v>-3100000</v>
      </c>
      <c r="C34" s="12"/>
      <c r="D34" s="12"/>
      <c r="E34" s="12"/>
      <c r="F34" s="12"/>
      <c r="G34" s="45">
        <f>$G$22</f>
        <v>1000000</v>
      </c>
    </row>
    <row r="35" spans="1:7" x14ac:dyDescent="0.2">
      <c r="A35" s="10" t="str">
        <f>A23</f>
        <v>Arbeidskapital</v>
      </c>
      <c r="B35" s="35">
        <f>B23</f>
        <v>-1113000</v>
      </c>
      <c r="C35" s="35">
        <f t="shared" ref="C35:G35" si="2">C23</f>
        <v>0</v>
      </c>
      <c r="D35" s="35">
        <f t="shared" si="2"/>
        <v>-55650</v>
      </c>
      <c r="E35" s="35">
        <f t="shared" si="2"/>
        <v>-27825</v>
      </c>
      <c r="F35" s="35">
        <f t="shared" si="2"/>
        <v>111300</v>
      </c>
      <c r="G35" s="35">
        <f t="shared" si="2"/>
        <v>1085175</v>
      </c>
    </row>
    <row r="36" spans="1:7" x14ac:dyDescent="0.2">
      <c r="A36" s="151" t="s">
        <v>75</v>
      </c>
      <c r="B36" s="36">
        <f t="shared" ref="B36:G36" si="3">SUM(B30:B35)</f>
        <v>-3885787.9324374991</v>
      </c>
      <c r="C36" s="36">
        <f t="shared" si="3"/>
        <v>951600</v>
      </c>
      <c r="D36" s="36">
        <f t="shared" si="3"/>
        <v>895950</v>
      </c>
      <c r="E36" s="36">
        <f t="shared" si="3"/>
        <v>990855</v>
      </c>
      <c r="F36" s="36">
        <f t="shared" si="3"/>
        <v>1163520</v>
      </c>
      <c r="G36" s="36">
        <f t="shared" si="3"/>
        <v>3003235</v>
      </c>
    </row>
    <row r="38" spans="1:7" x14ac:dyDescent="0.2">
      <c r="A38" s="41" t="s">
        <v>10</v>
      </c>
      <c r="B38" s="108">
        <f>B36+NPV(E3,C36:G36)</f>
        <v>429045.40257898625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N15" sqref="N15"/>
    </sheetView>
  </sheetViews>
  <sheetFormatPr baseColWidth="10" defaultColWidth="9.140625" defaultRowHeight="12.75" x14ac:dyDescent="0.2"/>
  <cols>
    <col min="1" max="1" width="34.42578125" customWidth="1"/>
    <col min="2" max="2" width="12" bestFit="1" customWidth="1"/>
    <col min="3" max="7" width="11.85546875" bestFit="1" customWidth="1"/>
  </cols>
  <sheetData>
    <row r="1" spans="1:8" x14ac:dyDescent="0.2">
      <c r="A1" s="152" t="s">
        <v>19</v>
      </c>
      <c r="B1" s="152"/>
      <c r="C1" s="153">
        <v>0</v>
      </c>
      <c r="D1" s="153">
        <v>1</v>
      </c>
      <c r="E1" s="153">
        <v>2</v>
      </c>
      <c r="F1" s="153">
        <v>3</v>
      </c>
      <c r="G1" s="153">
        <v>4</v>
      </c>
      <c r="H1" s="153">
        <v>5</v>
      </c>
    </row>
    <row r="2" spans="1:8" x14ac:dyDescent="0.2">
      <c r="A2" s="141" t="s">
        <v>102</v>
      </c>
      <c r="B2" s="154" t="s">
        <v>103</v>
      </c>
      <c r="C2" s="138">
        <v>-314000</v>
      </c>
      <c r="D2" s="138">
        <v>-145000</v>
      </c>
      <c r="E2" s="138">
        <v>-145000</v>
      </c>
      <c r="F2" s="138">
        <v>-145000</v>
      </c>
      <c r="G2" s="138">
        <v>-145000</v>
      </c>
      <c r="H2" s="138">
        <v>-145000</v>
      </c>
    </row>
    <row r="3" spans="1:8" x14ac:dyDescent="0.2">
      <c r="A3" s="155" t="s">
        <v>105</v>
      </c>
      <c r="B3" s="156" t="s">
        <v>104</v>
      </c>
      <c r="C3" s="115"/>
      <c r="D3" s="139">
        <v>-250000</v>
      </c>
      <c r="E3" s="139">
        <v>-250000</v>
      </c>
      <c r="F3" s="139">
        <v>-250000</v>
      </c>
      <c r="G3" s="139">
        <v>-250000</v>
      </c>
      <c r="H3" s="139">
        <v>-250000</v>
      </c>
    </row>
    <row r="4" spans="1:8" x14ac:dyDescent="0.2">
      <c r="A4" s="223" t="s">
        <v>106</v>
      </c>
      <c r="B4" s="224" t="s">
        <v>107</v>
      </c>
      <c r="C4" s="225">
        <f t="shared" ref="C4:H4" si="0">C2-C3</f>
        <v>-314000</v>
      </c>
      <c r="D4" s="225">
        <f t="shared" si="0"/>
        <v>105000</v>
      </c>
      <c r="E4" s="225">
        <f t="shared" si="0"/>
        <v>105000</v>
      </c>
      <c r="F4" s="225">
        <f t="shared" si="0"/>
        <v>105000</v>
      </c>
      <c r="G4" s="225">
        <f t="shared" si="0"/>
        <v>105000</v>
      </c>
      <c r="H4" s="225">
        <f t="shared" si="0"/>
        <v>105000</v>
      </c>
    </row>
    <row r="5" spans="1:8" x14ac:dyDescent="0.2">
      <c r="A5" s="142"/>
      <c r="B5" s="158"/>
      <c r="C5" s="159"/>
      <c r="D5" s="159"/>
      <c r="E5" s="159"/>
      <c r="F5" s="159"/>
      <c r="G5" s="159"/>
      <c r="H5" s="159"/>
    </row>
    <row r="6" spans="1:8" x14ac:dyDescent="0.2">
      <c r="A6" s="216" t="s">
        <v>72</v>
      </c>
      <c r="B6" s="215">
        <f>IRR(C4:H4)</f>
        <v>0.20002065986661099</v>
      </c>
      <c r="C6" s="159"/>
      <c r="D6" s="159"/>
      <c r="E6" s="159"/>
      <c r="F6" s="159"/>
      <c r="G6" s="159"/>
      <c r="H6" s="159"/>
    </row>
    <row r="8" spans="1:8" x14ac:dyDescent="0.2">
      <c r="A8" s="217" t="s">
        <v>4</v>
      </c>
      <c r="B8" s="220">
        <v>0.22</v>
      </c>
    </row>
    <row r="9" spans="1:8" x14ac:dyDescent="0.2">
      <c r="A9" s="218" t="s">
        <v>89</v>
      </c>
      <c r="B9" s="207">
        <v>0.2</v>
      </c>
    </row>
    <row r="10" spans="1:8" x14ac:dyDescent="0.2">
      <c r="A10" s="218" t="s">
        <v>109</v>
      </c>
      <c r="B10" s="167">
        <v>64000</v>
      </c>
    </row>
    <row r="11" spans="1:8" x14ac:dyDescent="0.2">
      <c r="A11" s="218" t="s">
        <v>17</v>
      </c>
      <c r="B11" s="167">
        <v>250000</v>
      </c>
    </row>
    <row r="12" spans="1:8" x14ac:dyDescent="0.2">
      <c r="A12" s="219" t="s">
        <v>9</v>
      </c>
      <c r="B12" s="208">
        <v>0.12</v>
      </c>
    </row>
    <row r="15" spans="1:8" x14ac:dyDescent="0.2">
      <c r="A15" s="195" t="s">
        <v>19</v>
      </c>
      <c r="B15" s="164">
        <v>0</v>
      </c>
      <c r="C15" s="198">
        <v>1</v>
      </c>
      <c r="D15" s="164">
        <v>2</v>
      </c>
      <c r="E15" s="164">
        <v>3</v>
      </c>
      <c r="F15" s="164">
        <v>4</v>
      </c>
      <c r="G15" s="164">
        <v>5</v>
      </c>
      <c r="H15" s="157"/>
    </row>
    <row r="16" spans="1:8" x14ac:dyDescent="0.2">
      <c r="A16" s="197" t="s">
        <v>108</v>
      </c>
      <c r="B16" s="9">
        <v>-314000</v>
      </c>
      <c r="C16" s="61">
        <v>-145000</v>
      </c>
      <c r="D16" s="9">
        <v>-145000</v>
      </c>
      <c r="E16" s="9">
        <v>-145000</v>
      </c>
      <c r="F16" s="9">
        <v>-145000</v>
      </c>
      <c r="G16" s="9">
        <v>-145000</v>
      </c>
      <c r="H16" s="121"/>
    </row>
    <row r="17" spans="1:7" x14ac:dyDescent="0.2">
      <c r="A17" s="174" t="s">
        <v>117</v>
      </c>
      <c r="B17" s="9">
        <f>B8*B10</f>
        <v>14080</v>
      </c>
      <c r="C17" s="61"/>
      <c r="D17" s="9"/>
      <c r="E17" s="9"/>
      <c r="F17" s="9"/>
      <c r="G17" s="9"/>
    </row>
    <row r="18" spans="1:7" x14ac:dyDescent="0.2">
      <c r="A18" s="197" t="s">
        <v>77</v>
      </c>
      <c r="B18" s="9">
        <f>B11*B8*B9/(B12+B9)</f>
        <v>34375</v>
      </c>
      <c r="C18" s="61"/>
      <c r="D18" s="9"/>
      <c r="E18" s="9"/>
      <c r="F18" s="9"/>
      <c r="G18" s="9"/>
    </row>
    <row r="19" spans="1:7" x14ac:dyDescent="0.2">
      <c r="A19" s="202" t="s">
        <v>118</v>
      </c>
      <c r="B19" s="13"/>
      <c r="C19" s="122">
        <f>-C16*$B$8</f>
        <v>31900</v>
      </c>
      <c r="D19" s="13">
        <f>-D16*$B$8</f>
        <v>31900</v>
      </c>
      <c r="E19" s="13">
        <f>-E16*$B$8</f>
        <v>31900</v>
      </c>
      <c r="F19" s="13">
        <f>-F16*$B$8</f>
        <v>31900</v>
      </c>
      <c r="G19" s="13">
        <f>-G16*$B$8</f>
        <v>31900</v>
      </c>
    </row>
    <row r="20" spans="1:7" x14ac:dyDescent="0.2">
      <c r="A20" s="185" t="s">
        <v>75</v>
      </c>
      <c r="B20" s="196">
        <f t="shared" ref="B20:G20" si="1">SUM(B16:B19)</f>
        <v>-265545</v>
      </c>
      <c r="C20" s="199">
        <f t="shared" si="1"/>
        <v>-113100</v>
      </c>
      <c r="D20" s="196">
        <f t="shared" si="1"/>
        <v>-113100</v>
      </c>
      <c r="E20" s="196">
        <f t="shared" si="1"/>
        <v>-113100</v>
      </c>
      <c r="F20" s="196">
        <f t="shared" si="1"/>
        <v>-113100</v>
      </c>
      <c r="G20" s="196">
        <f t="shared" si="1"/>
        <v>-113100</v>
      </c>
    </row>
    <row r="21" spans="1:7" x14ac:dyDescent="0.2">
      <c r="A21" s="200" t="s">
        <v>116</v>
      </c>
      <c r="B21" s="201">
        <f>NPV(B12,C20:G20)+B20</f>
        <v>-673245.18848522007</v>
      </c>
      <c r="C21" s="117"/>
      <c r="D21" s="117"/>
      <c r="E21" s="117"/>
      <c r="F21" s="117"/>
      <c r="G21" s="117"/>
    </row>
    <row r="22" spans="1:7" x14ac:dyDescent="0.2">
      <c r="A22" s="193"/>
      <c r="B22" s="194"/>
      <c r="C22" s="117"/>
      <c r="D22" s="117"/>
      <c r="E22" s="117"/>
      <c r="F22" s="117"/>
      <c r="G22" s="117"/>
    </row>
    <row r="23" spans="1:7" x14ac:dyDescent="0.2">
      <c r="A23" s="203" t="s">
        <v>110</v>
      </c>
      <c r="B23" s="204"/>
      <c r="C23" s="204">
        <f>D3*(1-$B$8)</f>
        <v>-195000</v>
      </c>
      <c r="D23" s="204">
        <f>E3*(1-$B$8)</f>
        <v>-195000</v>
      </c>
      <c r="E23" s="204">
        <f>F3*(1-$B$8)</f>
        <v>-195000</v>
      </c>
      <c r="F23" s="204">
        <f>G3*(1-$B$8)</f>
        <v>-195000</v>
      </c>
      <c r="G23" s="204">
        <f>H3*(1-$B$8)</f>
        <v>-195000</v>
      </c>
    </row>
    <row r="24" spans="1:7" x14ac:dyDescent="0.2">
      <c r="A24" s="200" t="s">
        <v>116</v>
      </c>
      <c r="B24" s="201">
        <f>NPV(B12,C23:G23)</f>
        <v>-702931.35945727583</v>
      </c>
      <c r="C24" s="117"/>
      <c r="D24" s="117"/>
      <c r="E24" s="117"/>
      <c r="F24" s="117"/>
      <c r="G24" s="117"/>
    </row>
    <row r="25" spans="1:7" x14ac:dyDescent="0.2">
      <c r="B25" s="117"/>
      <c r="C25" s="117"/>
      <c r="D25" s="117"/>
      <c r="E25" s="117"/>
      <c r="F25" s="117"/>
      <c r="G25" s="117"/>
    </row>
    <row r="26" spans="1:7" x14ac:dyDescent="0.2">
      <c r="B26" s="117"/>
      <c r="C26" s="117"/>
      <c r="D26" s="117"/>
      <c r="E26" s="117"/>
      <c r="F26" s="117"/>
      <c r="G26" s="117"/>
    </row>
    <row r="27" spans="1:7" x14ac:dyDescent="0.2">
      <c r="B27" s="117"/>
      <c r="C27" s="117"/>
      <c r="D27" s="117"/>
      <c r="E27" s="117"/>
      <c r="F27" s="117"/>
      <c r="G27" s="117"/>
    </row>
    <row r="28" spans="1:7" x14ac:dyDescent="0.2">
      <c r="B28" s="1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24.28515625" bestFit="1" customWidth="1"/>
    <col min="2" max="6" width="11.7109375" customWidth="1"/>
  </cols>
  <sheetData>
    <row r="1" spans="1:6" x14ac:dyDescent="0.2">
      <c r="A1" s="18" t="s">
        <v>13</v>
      </c>
      <c r="B1" s="46">
        <v>2600</v>
      </c>
    </row>
    <row r="2" spans="1:6" x14ac:dyDescent="0.2">
      <c r="A2" s="24" t="s">
        <v>14</v>
      </c>
      <c r="B2" s="47">
        <v>1650</v>
      </c>
    </row>
    <row r="3" spans="1:6" x14ac:dyDescent="0.2">
      <c r="A3" s="24" t="s">
        <v>15</v>
      </c>
      <c r="B3" s="47">
        <v>1000</v>
      </c>
    </row>
    <row r="4" spans="1:6" x14ac:dyDescent="0.2">
      <c r="A4" s="24" t="s">
        <v>16</v>
      </c>
      <c r="B4" s="47">
        <v>500000</v>
      </c>
    </row>
    <row r="5" spans="1:6" x14ac:dyDescent="0.2">
      <c r="A5" s="24" t="s">
        <v>17</v>
      </c>
      <c r="B5" s="47">
        <v>1000000</v>
      </c>
    </row>
    <row r="6" spans="1:6" x14ac:dyDescent="0.2">
      <c r="A6" s="24" t="s">
        <v>18</v>
      </c>
      <c r="B6" s="47">
        <v>200000</v>
      </c>
    </row>
    <row r="7" spans="1:6" x14ac:dyDescent="0.2">
      <c r="A7" s="24" t="s">
        <v>9</v>
      </c>
      <c r="B7" s="30">
        <v>0.1</v>
      </c>
    </row>
    <row r="8" spans="1:6" x14ac:dyDescent="0.2">
      <c r="A8" s="24" t="s">
        <v>4</v>
      </c>
      <c r="B8" s="30">
        <v>0.22</v>
      </c>
    </row>
    <row r="9" spans="1:6" x14ac:dyDescent="0.2">
      <c r="A9" s="19" t="s">
        <v>12</v>
      </c>
      <c r="B9" s="23">
        <v>0.2</v>
      </c>
    </row>
    <row r="12" spans="1:6" x14ac:dyDescent="0.2">
      <c r="A12" s="1" t="s">
        <v>19</v>
      </c>
      <c r="B12" s="44">
        <v>0</v>
      </c>
      <c r="C12" s="34">
        <v>1</v>
      </c>
      <c r="D12" s="2">
        <v>2</v>
      </c>
      <c r="E12" s="2">
        <v>3</v>
      </c>
      <c r="F12" s="2">
        <v>4</v>
      </c>
    </row>
    <row r="13" spans="1:6" x14ac:dyDescent="0.2">
      <c r="A13" s="15" t="s">
        <v>20</v>
      </c>
      <c r="B13" s="15"/>
      <c r="C13" s="49">
        <f>$B$1*$B$3</f>
        <v>2600000</v>
      </c>
      <c r="D13" s="49">
        <f>$B$1*$B$3</f>
        <v>2600000</v>
      </c>
      <c r="E13" s="49">
        <f>$B$1*$B$3</f>
        <v>2600000</v>
      </c>
      <c r="F13" s="126">
        <f>$B$1*$B$3</f>
        <v>2600000</v>
      </c>
    </row>
    <row r="14" spans="1:6" x14ac:dyDescent="0.2">
      <c r="A14" s="12" t="s">
        <v>21</v>
      </c>
      <c r="B14" s="12"/>
      <c r="C14" s="9">
        <f>-$B$2*$B$3</f>
        <v>-1650000</v>
      </c>
      <c r="D14" s="9">
        <f>-$B$2*$B$3</f>
        <v>-1650000</v>
      </c>
      <c r="E14" s="9">
        <f>-$B$2*$B$3</f>
        <v>-1650000</v>
      </c>
      <c r="F14" s="52">
        <f>-$B$2*$B$3</f>
        <v>-1650000</v>
      </c>
    </row>
    <row r="15" spans="1:6" x14ac:dyDescent="0.2">
      <c r="A15" s="10" t="s">
        <v>16</v>
      </c>
      <c r="B15" s="10"/>
      <c r="C15" s="13">
        <f>-$B$4</f>
        <v>-500000</v>
      </c>
      <c r="D15" s="13">
        <f>-$B$4</f>
        <v>-500000</v>
      </c>
      <c r="E15" s="13">
        <f>-$B$4</f>
        <v>-500000</v>
      </c>
      <c r="F15" s="127">
        <f>-$B$4</f>
        <v>-500000</v>
      </c>
    </row>
    <row r="16" spans="1:6" x14ac:dyDescent="0.2">
      <c r="A16" s="12" t="s">
        <v>76</v>
      </c>
      <c r="B16" s="45"/>
      <c r="C16" s="50">
        <f>SUM(C13:C15)</f>
        <v>450000</v>
      </c>
      <c r="D16" s="50">
        <f>SUM(D13:D15)</f>
        <v>450000</v>
      </c>
      <c r="E16" s="50">
        <f>SUM(E13:E15)</f>
        <v>450000</v>
      </c>
      <c r="F16" s="50">
        <f>SUM(F13:F15)</f>
        <v>450000</v>
      </c>
    </row>
    <row r="17" spans="1:6" x14ac:dyDescent="0.2">
      <c r="A17" s="12" t="s">
        <v>2</v>
      </c>
      <c r="B17" s="12"/>
      <c r="C17" s="9">
        <f>-$B$8*C16</f>
        <v>-99000</v>
      </c>
      <c r="D17" s="9">
        <f>-$B$8*D16</f>
        <v>-99000</v>
      </c>
      <c r="E17" s="9">
        <f>-$B$8*E16</f>
        <v>-99000</v>
      </c>
      <c r="F17" s="9">
        <f>-$B$8*F16</f>
        <v>-99000</v>
      </c>
    </row>
    <row r="18" spans="1:6" x14ac:dyDescent="0.2">
      <c r="A18" s="12" t="s">
        <v>17</v>
      </c>
      <c r="B18" s="45">
        <f>-B5</f>
        <v>-1000000</v>
      </c>
      <c r="C18" s="9"/>
      <c r="D18" s="9"/>
      <c r="E18" s="9"/>
      <c r="F18" s="9"/>
    </row>
    <row r="19" spans="1:6" x14ac:dyDescent="0.2">
      <c r="A19" s="12" t="s">
        <v>18</v>
      </c>
      <c r="B19" s="45">
        <f>-B6</f>
        <v>-200000</v>
      </c>
      <c r="C19" s="45"/>
      <c r="D19" s="45"/>
      <c r="E19" s="45"/>
      <c r="F19" s="45">
        <f>-B19</f>
        <v>200000</v>
      </c>
    </row>
    <row r="20" spans="1:6" x14ac:dyDescent="0.2">
      <c r="A20" s="10" t="s">
        <v>77</v>
      </c>
      <c r="B20" s="13">
        <f>-B18*B8*B9/(B7+B9)</f>
        <v>146666.66666666666</v>
      </c>
      <c r="C20" s="10"/>
      <c r="D20" s="10"/>
      <c r="E20" s="10"/>
      <c r="F20" s="53"/>
    </row>
    <row r="21" spans="1:6" x14ac:dyDescent="0.2">
      <c r="A21" s="51" t="s">
        <v>75</v>
      </c>
      <c r="B21" s="36">
        <f>SUM(B17:B20)</f>
        <v>-1053333.3333333333</v>
      </c>
      <c r="C21" s="36">
        <f>SUM(C16:C20)</f>
        <v>351000</v>
      </c>
      <c r="D21" s="36">
        <f>SUM(D16:D20)</f>
        <v>351000</v>
      </c>
      <c r="E21" s="36">
        <f>SUM(E16:E20)</f>
        <v>351000</v>
      </c>
      <c r="F21" s="36">
        <f>SUM(F16:F20)</f>
        <v>551000</v>
      </c>
    </row>
    <row r="23" spans="1:6" x14ac:dyDescent="0.2">
      <c r="A23" s="41" t="s">
        <v>10</v>
      </c>
      <c r="B23" s="43">
        <f>NPV(B7,C21:F21)+B21</f>
        <v>195892.12940828246</v>
      </c>
    </row>
  </sheetData>
  <pageMargins left="0.75" right="0.75" top="1" bottom="1" header="0.5" footer="0.5"/>
  <pageSetup paperSize="9" orientation="portrait" r:id="rId1"/>
  <headerFooter alignWithMargins="0"/>
  <ignoredErrors>
    <ignoredError sqref="C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18" sqref="F18"/>
    </sheetView>
  </sheetViews>
  <sheetFormatPr baseColWidth="10" defaultColWidth="11.42578125" defaultRowHeight="12.75" x14ac:dyDescent="0.2"/>
  <cols>
    <col min="1" max="1" width="24.28515625" bestFit="1" customWidth="1"/>
    <col min="2" max="2" width="12.85546875" bestFit="1" customWidth="1"/>
  </cols>
  <sheetData>
    <row r="1" spans="1:5" x14ac:dyDescent="0.2">
      <c r="A1" s="18" t="s">
        <v>4</v>
      </c>
      <c r="B1" s="22">
        <v>0.22</v>
      </c>
    </row>
    <row r="2" spans="1:5" x14ac:dyDescent="0.2">
      <c r="A2" s="24" t="s">
        <v>12</v>
      </c>
      <c r="B2" s="30">
        <v>0.2</v>
      </c>
    </row>
    <row r="3" spans="1:5" x14ac:dyDescent="0.2">
      <c r="A3" s="19" t="s">
        <v>9</v>
      </c>
      <c r="B3" s="23">
        <v>0.1</v>
      </c>
    </row>
    <row r="5" spans="1:5" x14ac:dyDescent="0.2">
      <c r="A5" s="11" t="s">
        <v>0</v>
      </c>
      <c r="B5" s="2">
        <v>0</v>
      </c>
      <c r="C5" s="2">
        <v>1</v>
      </c>
      <c r="D5" s="2">
        <v>2</v>
      </c>
      <c r="E5" s="2">
        <v>3</v>
      </c>
    </row>
    <row r="6" spans="1:5" x14ac:dyDescent="0.2">
      <c r="A6" s="3" t="s">
        <v>17</v>
      </c>
      <c r="B6" s="8">
        <v>-600000</v>
      </c>
      <c r="C6" s="15"/>
      <c r="D6" s="15"/>
      <c r="E6" s="8">
        <v>350000</v>
      </c>
    </row>
    <row r="7" spans="1:5" x14ac:dyDescent="0.2">
      <c r="A7" s="7" t="s">
        <v>22</v>
      </c>
      <c r="B7" s="10"/>
      <c r="C7" s="14">
        <v>250000</v>
      </c>
      <c r="D7" s="14">
        <v>200000</v>
      </c>
      <c r="E7" s="14">
        <v>100000</v>
      </c>
    </row>
    <row r="8" spans="1:5" x14ac:dyDescent="0.2">
      <c r="A8" s="16" t="s">
        <v>1</v>
      </c>
      <c r="B8" s="17">
        <f>SUM(B6:B7)</f>
        <v>-600000</v>
      </c>
      <c r="C8" s="17">
        <f>SUM(C6:C7)</f>
        <v>250000</v>
      </c>
      <c r="D8" s="17">
        <f>SUM(D6:D7)</f>
        <v>200000</v>
      </c>
      <c r="E8" s="17">
        <f>SUM(E6:E7)</f>
        <v>450000</v>
      </c>
    </row>
    <row r="9" spans="1:5" x14ac:dyDescent="0.2">
      <c r="A9" s="12" t="s">
        <v>23</v>
      </c>
      <c r="C9" s="9">
        <f>-$B$1*C8</f>
        <v>-55000</v>
      </c>
      <c r="D9" s="9">
        <f>-$B$1*D8</f>
        <v>-44000</v>
      </c>
      <c r="E9" s="9">
        <f>-$B$1*E8</f>
        <v>-99000</v>
      </c>
    </row>
    <row r="10" spans="1:5" x14ac:dyDescent="0.2">
      <c r="A10" s="10" t="s">
        <v>77</v>
      </c>
      <c r="B10" s="9">
        <f>-B6*B1*B2/(B3+B2)</f>
        <v>87999.999999999985</v>
      </c>
      <c r="C10" s="10"/>
      <c r="D10" s="10"/>
      <c r="E10" s="10"/>
    </row>
    <row r="11" spans="1:5" x14ac:dyDescent="0.2">
      <c r="A11" s="128" t="s">
        <v>75</v>
      </c>
      <c r="B11" s="129">
        <f>SUM(B8:B10)</f>
        <v>-512000</v>
      </c>
      <c r="C11" s="129">
        <f>SUM(C8:C10)</f>
        <v>195000</v>
      </c>
      <c r="D11" s="129">
        <f>SUM(D8:D10)</f>
        <v>156000</v>
      </c>
      <c r="E11" s="129">
        <f>SUM(E8:E10)</f>
        <v>351000</v>
      </c>
    </row>
    <row r="12" spans="1:5" x14ac:dyDescent="0.2">
      <c r="A12" s="58"/>
      <c r="B12" s="121"/>
      <c r="C12" s="121"/>
      <c r="D12" s="121"/>
      <c r="E12" s="121"/>
    </row>
    <row r="13" spans="1:5" x14ac:dyDescent="0.2">
      <c r="A13" s="221" t="s">
        <v>5</v>
      </c>
      <c r="B13" s="222">
        <f>IRR(B8:E8)</f>
        <v>0.20730900148170361</v>
      </c>
      <c r="C13" s="121"/>
      <c r="D13" s="121"/>
      <c r="E13" s="121"/>
    </row>
    <row r="14" spans="1:5" x14ac:dyDescent="0.2">
      <c r="A14" s="58"/>
      <c r="B14" s="121"/>
      <c r="C14" s="121"/>
      <c r="D14" s="121"/>
      <c r="E14" s="121"/>
    </row>
    <row r="15" spans="1:5" x14ac:dyDescent="0.2">
      <c r="A15" s="58"/>
      <c r="B15" s="121"/>
      <c r="C15" s="121"/>
      <c r="D15" s="121"/>
      <c r="E15" s="121"/>
    </row>
    <row r="16" spans="1:5" x14ac:dyDescent="0.2">
      <c r="A16" s="161" t="s">
        <v>10</v>
      </c>
      <c r="B16" s="162">
        <f>NPV(B3,C11:E11)+B11</f>
        <v>57909.842223891639</v>
      </c>
    </row>
    <row r="18" spans="1:5" x14ac:dyDescent="0.2">
      <c r="A18" s="135" t="s">
        <v>0</v>
      </c>
      <c r="B18" s="2">
        <v>0</v>
      </c>
      <c r="C18" s="2">
        <v>1</v>
      </c>
      <c r="D18" s="2">
        <v>2</v>
      </c>
      <c r="E18" s="2">
        <v>3</v>
      </c>
    </row>
    <row r="19" spans="1:5" x14ac:dyDescent="0.2">
      <c r="A19" s="7" t="s">
        <v>22</v>
      </c>
      <c r="B19" s="13"/>
      <c r="C19" s="13">
        <v>250000</v>
      </c>
      <c r="D19" s="13">
        <v>200000</v>
      </c>
      <c r="E19" s="13">
        <v>100000</v>
      </c>
    </row>
    <row r="20" spans="1:5" x14ac:dyDescent="0.2">
      <c r="A20" s="130" t="s">
        <v>76</v>
      </c>
      <c r="B20" s="98"/>
      <c r="C20" s="99">
        <f>SUM(C19:C19)</f>
        <v>250000</v>
      </c>
      <c r="D20" s="99">
        <f>SUM(D19:D19)</f>
        <v>200000</v>
      </c>
      <c r="E20" s="99">
        <f>SUM(E19:E19)</f>
        <v>100000</v>
      </c>
    </row>
    <row r="21" spans="1:5" x14ac:dyDescent="0.2">
      <c r="A21" s="131" t="s">
        <v>2</v>
      </c>
      <c r="B21" s="9"/>
      <c r="C21" s="9">
        <f>-$B$1*C20</f>
        <v>-55000</v>
      </c>
      <c r="D21" s="9">
        <f>-$B$1*D20</f>
        <v>-44000</v>
      </c>
      <c r="E21" s="9">
        <f>-$B$1*E19</f>
        <v>-22000</v>
      </c>
    </row>
    <row r="22" spans="1:5" x14ac:dyDescent="0.2">
      <c r="A22" s="131" t="s">
        <v>17</v>
      </c>
      <c r="B22" s="9">
        <f>B8</f>
        <v>-600000</v>
      </c>
      <c r="C22" s="9"/>
      <c r="D22" s="9"/>
      <c r="E22" s="9">
        <v>350000</v>
      </c>
    </row>
    <row r="23" spans="1:5" x14ac:dyDescent="0.2">
      <c r="A23" s="4" t="str">
        <f>A10</f>
        <v>NV spart skatt avskrivninger</v>
      </c>
      <c r="B23" s="9">
        <f>B10</f>
        <v>87999.999999999985</v>
      </c>
      <c r="C23" s="9"/>
      <c r="D23" s="9"/>
      <c r="E23" s="9"/>
    </row>
    <row r="24" spans="1:5" x14ac:dyDescent="0.2">
      <c r="A24" s="131" t="s">
        <v>78</v>
      </c>
      <c r="B24" s="9">
        <f>-E22*B1*B2/((1+B3)^3*(B3+B2))</f>
        <v>-38567.493112947646</v>
      </c>
      <c r="C24" s="13"/>
      <c r="D24" s="13"/>
      <c r="E24" s="9"/>
    </row>
    <row r="25" spans="1:5" x14ac:dyDescent="0.2">
      <c r="A25" s="134" t="s">
        <v>75</v>
      </c>
      <c r="B25" s="43">
        <f>SUM(B20:B24)</f>
        <v>-550567.49311294768</v>
      </c>
      <c r="C25" s="43">
        <f>SUM(C20:C24)</f>
        <v>195000</v>
      </c>
      <c r="D25" s="43">
        <f>SUM(D20:D22)</f>
        <v>156000</v>
      </c>
      <c r="E25" s="43">
        <f>SUM(E20:E22)</f>
        <v>428000</v>
      </c>
    </row>
    <row r="27" spans="1:5" x14ac:dyDescent="0.2">
      <c r="A27" s="133" t="s">
        <v>10</v>
      </c>
      <c r="B27" s="129">
        <f>NPV(B3,C25:E25)+B25</f>
        <v>77193.588780365535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4"/>
  <sheetViews>
    <sheetView workbookViewId="0">
      <selection activeCell="B33" sqref="B33"/>
    </sheetView>
  </sheetViews>
  <sheetFormatPr baseColWidth="10" defaultColWidth="11.42578125" defaultRowHeight="12.75" x14ac:dyDescent="0.2"/>
  <cols>
    <col min="1" max="1" width="23.5703125" customWidth="1"/>
    <col min="2" max="2" width="7.85546875" customWidth="1"/>
    <col min="3" max="12" width="7.28515625" customWidth="1"/>
  </cols>
  <sheetData>
    <row r="1" spans="1:12" x14ac:dyDescent="0.2">
      <c r="A1" s="18" t="s">
        <v>25</v>
      </c>
      <c r="B1" s="46">
        <v>60000</v>
      </c>
    </row>
    <row r="2" spans="1:12" x14ac:dyDescent="0.2">
      <c r="A2" s="24" t="s">
        <v>26</v>
      </c>
      <c r="B2" s="29">
        <v>600</v>
      </c>
    </row>
    <row r="3" spans="1:12" x14ac:dyDescent="0.2">
      <c r="A3" s="24" t="s">
        <v>27</v>
      </c>
      <c r="B3" s="29">
        <v>40</v>
      </c>
    </row>
    <row r="4" spans="1:12" x14ac:dyDescent="0.2">
      <c r="A4" s="24" t="s">
        <v>21</v>
      </c>
      <c r="B4" s="29">
        <v>200</v>
      </c>
    </row>
    <row r="5" spans="1:12" x14ac:dyDescent="0.2">
      <c r="A5" s="24" t="s">
        <v>28</v>
      </c>
      <c r="B5" s="47">
        <v>1000</v>
      </c>
    </row>
    <row r="6" spans="1:12" x14ac:dyDescent="0.2">
      <c r="A6" s="24" t="s">
        <v>29</v>
      </c>
      <c r="B6" s="47">
        <v>12000</v>
      </c>
    </row>
    <row r="7" spans="1:12" x14ac:dyDescent="0.2">
      <c r="A7" s="24" t="s">
        <v>30</v>
      </c>
      <c r="B7" s="47">
        <v>3500</v>
      </c>
    </row>
    <row r="8" spans="1:12" x14ac:dyDescent="0.2">
      <c r="A8" s="24" t="s">
        <v>31</v>
      </c>
      <c r="B8" s="30">
        <v>0.15</v>
      </c>
    </row>
    <row r="9" spans="1:12" x14ac:dyDescent="0.2">
      <c r="A9" s="24" t="s">
        <v>9</v>
      </c>
      <c r="B9" s="30">
        <v>0.1</v>
      </c>
    </row>
    <row r="10" spans="1:12" x14ac:dyDescent="0.2">
      <c r="A10" s="24" t="s">
        <v>4</v>
      </c>
      <c r="B10" s="30">
        <v>0.22</v>
      </c>
    </row>
    <row r="11" spans="1:12" x14ac:dyDescent="0.2">
      <c r="A11" s="19" t="s">
        <v>12</v>
      </c>
      <c r="B11" s="23">
        <v>0.2</v>
      </c>
    </row>
    <row r="13" spans="1:12" x14ac:dyDescent="0.2">
      <c r="A13" s="62" t="s">
        <v>19</v>
      </c>
      <c r="B13" s="63">
        <v>0</v>
      </c>
      <c r="C13" s="64">
        <v>1</v>
      </c>
      <c r="D13" s="64">
        <v>2</v>
      </c>
      <c r="E13" s="63">
        <v>3</v>
      </c>
      <c r="F13" s="64">
        <v>4</v>
      </c>
      <c r="G13" s="64">
        <v>5</v>
      </c>
      <c r="H13" s="63">
        <v>6</v>
      </c>
      <c r="I13" s="65">
        <v>7</v>
      </c>
      <c r="J13" s="64">
        <v>8</v>
      </c>
      <c r="K13" s="63">
        <v>9</v>
      </c>
      <c r="L13" s="64">
        <v>10</v>
      </c>
    </row>
    <row r="14" spans="1:12" x14ac:dyDescent="0.2">
      <c r="A14" s="66" t="s">
        <v>20</v>
      </c>
      <c r="B14" s="69"/>
      <c r="C14" s="70">
        <f>$B$2*$B$3</f>
        <v>24000</v>
      </c>
      <c r="D14" s="70">
        <f t="shared" ref="D14:L14" si="0">$B$2*$B$3</f>
        <v>24000</v>
      </c>
      <c r="E14" s="70">
        <f t="shared" si="0"/>
        <v>24000</v>
      </c>
      <c r="F14" s="70">
        <f t="shared" si="0"/>
        <v>24000</v>
      </c>
      <c r="G14" s="70">
        <f t="shared" si="0"/>
        <v>24000</v>
      </c>
      <c r="H14" s="70">
        <f t="shared" si="0"/>
        <v>24000</v>
      </c>
      <c r="I14" s="71">
        <f t="shared" si="0"/>
        <v>24000</v>
      </c>
      <c r="J14" s="70">
        <f t="shared" si="0"/>
        <v>24000</v>
      </c>
      <c r="K14" s="70">
        <f t="shared" si="0"/>
        <v>24000</v>
      </c>
      <c r="L14" s="70">
        <f t="shared" si="0"/>
        <v>24000</v>
      </c>
    </row>
    <row r="15" spans="1:12" x14ac:dyDescent="0.2">
      <c r="A15" s="67" t="s">
        <v>21</v>
      </c>
      <c r="B15" s="69"/>
      <c r="C15" s="70">
        <f>-$B$3*$B$4</f>
        <v>-8000</v>
      </c>
      <c r="D15" s="70">
        <f t="shared" ref="D15:L15" si="1">-$B$3*$B$4</f>
        <v>-8000</v>
      </c>
      <c r="E15" s="70">
        <f t="shared" si="1"/>
        <v>-8000</v>
      </c>
      <c r="F15" s="70">
        <f t="shared" si="1"/>
        <v>-8000</v>
      </c>
      <c r="G15" s="70">
        <f t="shared" si="1"/>
        <v>-8000</v>
      </c>
      <c r="H15" s="70">
        <f t="shared" si="1"/>
        <v>-8000</v>
      </c>
      <c r="I15" s="70">
        <f t="shared" si="1"/>
        <v>-8000</v>
      </c>
      <c r="J15" s="70">
        <f t="shared" si="1"/>
        <v>-8000</v>
      </c>
      <c r="K15" s="70">
        <f t="shared" si="1"/>
        <v>-8000</v>
      </c>
      <c r="L15" s="70">
        <f t="shared" si="1"/>
        <v>-8000</v>
      </c>
    </row>
    <row r="16" spans="1:12" x14ac:dyDescent="0.2">
      <c r="A16" s="67" t="s">
        <v>16</v>
      </c>
      <c r="B16" s="69"/>
      <c r="C16" s="72">
        <f>-$B$5</f>
        <v>-1000</v>
      </c>
      <c r="D16" s="72">
        <f t="shared" ref="D16:L16" si="2">-$B$5</f>
        <v>-1000</v>
      </c>
      <c r="E16" s="72">
        <f t="shared" si="2"/>
        <v>-1000</v>
      </c>
      <c r="F16" s="72">
        <f t="shared" si="2"/>
        <v>-1000</v>
      </c>
      <c r="G16" s="72">
        <f t="shared" si="2"/>
        <v>-1000</v>
      </c>
      <c r="H16" s="72">
        <f t="shared" si="2"/>
        <v>-1000</v>
      </c>
      <c r="I16" s="72">
        <f t="shared" si="2"/>
        <v>-1000</v>
      </c>
      <c r="J16" s="72">
        <f t="shared" si="2"/>
        <v>-1000</v>
      </c>
      <c r="K16" s="72">
        <f t="shared" si="2"/>
        <v>-1000</v>
      </c>
      <c r="L16" s="72">
        <f t="shared" si="2"/>
        <v>-1000</v>
      </c>
    </row>
    <row r="17" spans="1:12" x14ac:dyDescent="0.2">
      <c r="A17" s="68" t="s">
        <v>17</v>
      </c>
      <c r="B17" s="73">
        <f>-$B$1</f>
        <v>-60000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x14ac:dyDescent="0.2">
      <c r="A18" s="76" t="s">
        <v>1</v>
      </c>
      <c r="B18" s="77">
        <f>SUM(B14:B17)</f>
        <v>-60000</v>
      </c>
      <c r="C18" s="77">
        <f t="shared" ref="C18:L18" si="3">SUM(C14:C17)</f>
        <v>15000</v>
      </c>
      <c r="D18" s="77">
        <f t="shared" si="3"/>
        <v>15000</v>
      </c>
      <c r="E18" s="77">
        <f t="shared" si="3"/>
        <v>15000</v>
      </c>
      <c r="F18" s="77">
        <f t="shared" si="3"/>
        <v>15000</v>
      </c>
      <c r="G18" s="77">
        <f t="shared" si="3"/>
        <v>15000</v>
      </c>
      <c r="H18" s="77">
        <f t="shared" si="3"/>
        <v>15000</v>
      </c>
      <c r="I18" s="77">
        <f t="shared" si="3"/>
        <v>15000</v>
      </c>
      <c r="J18" s="77">
        <f t="shared" si="3"/>
        <v>15000</v>
      </c>
      <c r="K18" s="77">
        <f t="shared" si="3"/>
        <v>15000</v>
      </c>
      <c r="L18" s="77">
        <f t="shared" si="3"/>
        <v>15000</v>
      </c>
    </row>
    <row r="20" spans="1:12" x14ac:dyDescent="0.2">
      <c r="A20" s="81" t="s">
        <v>5</v>
      </c>
      <c r="B20" s="83">
        <f>IRR(B18:L18)</f>
        <v>0.21406465112703477</v>
      </c>
    </row>
    <row r="21" spans="1:12" x14ac:dyDescent="0.2">
      <c r="A21" s="82" t="s">
        <v>33</v>
      </c>
      <c r="B21" s="84">
        <v>4</v>
      </c>
    </row>
    <row r="24" spans="1:12" x14ac:dyDescent="0.2">
      <c r="A24" s="62" t="s">
        <v>19</v>
      </c>
      <c r="B24" s="63">
        <v>0</v>
      </c>
      <c r="C24" s="64">
        <v>1</v>
      </c>
      <c r="D24" s="64">
        <v>2</v>
      </c>
      <c r="E24" s="63">
        <v>3</v>
      </c>
      <c r="F24" s="64">
        <v>4</v>
      </c>
      <c r="G24" s="64">
        <v>5</v>
      </c>
      <c r="H24" s="63">
        <v>6</v>
      </c>
      <c r="I24" s="64">
        <v>7</v>
      </c>
      <c r="J24" s="64">
        <v>8</v>
      </c>
      <c r="K24" s="63">
        <v>9</v>
      </c>
      <c r="L24" s="64">
        <v>10</v>
      </c>
    </row>
    <row r="25" spans="1:12" x14ac:dyDescent="0.2">
      <c r="A25" s="75" t="s">
        <v>20</v>
      </c>
      <c r="B25" s="69"/>
      <c r="C25" s="70">
        <f>$B$2*$B$3</f>
        <v>24000</v>
      </c>
      <c r="D25" s="70">
        <f t="shared" ref="D25:L25" si="4">$B$2*$B$3</f>
        <v>24000</v>
      </c>
      <c r="E25" s="70">
        <f t="shared" si="4"/>
        <v>24000</v>
      </c>
      <c r="F25" s="70">
        <f t="shared" si="4"/>
        <v>24000</v>
      </c>
      <c r="G25" s="70">
        <f t="shared" si="4"/>
        <v>24000</v>
      </c>
      <c r="H25" s="70">
        <f t="shared" si="4"/>
        <v>24000</v>
      </c>
      <c r="I25" s="70">
        <f t="shared" si="4"/>
        <v>24000</v>
      </c>
      <c r="J25" s="70">
        <f t="shared" si="4"/>
        <v>24000</v>
      </c>
      <c r="K25" s="70">
        <f t="shared" si="4"/>
        <v>24000</v>
      </c>
      <c r="L25" s="70">
        <f t="shared" si="4"/>
        <v>24000</v>
      </c>
    </row>
    <row r="26" spans="1:12" x14ac:dyDescent="0.2">
      <c r="A26" s="79" t="s">
        <v>21</v>
      </c>
      <c r="B26" s="69"/>
      <c r="C26" s="70">
        <f>-$B$3*$B$4</f>
        <v>-8000</v>
      </c>
      <c r="D26" s="70">
        <f t="shared" ref="D26:L26" si="5">-$B$3*$B$4</f>
        <v>-8000</v>
      </c>
      <c r="E26" s="70">
        <f t="shared" si="5"/>
        <v>-8000</v>
      </c>
      <c r="F26" s="70">
        <f t="shared" si="5"/>
        <v>-8000</v>
      </c>
      <c r="G26" s="70">
        <f t="shared" si="5"/>
        <v>-8000</v>
      </c>
      <c r="H26" s="70">
        <f t="shared" si="5"/>
        <v>-8000</v>
      </c>
      <c r="I26" s="70">
        <f t="shared" si="5"/>
        <v>-8000</v>
      </c>
      <c r="J26" s="70">
        <f t="shared" si="5"/>
        <v>-8000</v>
      </c>
      <c r="K26" s="70">
        <f t="shared" si="5"/>
        <v>-8000</v>
      </c>
      <c r="L26" s="70">
        <f t="shared" si="5"/>
        <v>-8000</v>
      </c>
    </row>
    <row r="27" spans="1:12" x14ac:dyDescent="0.2">
      <c r="A27" s="79" t="s">
        <v>16</v>
      </c>
      <c r="B27" s="69"/>
      <c r="C27" s="72">
        <f>-$B$5</f>
        <v>-1000</v>
      </c>
      <c r="D27" s="72">
        <f t="shared" ref="D27:L27" si="6">-$B$5</f>
        <v>-1000</v>
      </c>
      <c r="E27" s="72">
        <f t="shared" si="6"/>
        <v>-1000</v>
      </c>
      <c r="F27" s="72">
        <f t="shared" si="6"/>
        <v>-1000</v>
      </c>
      <c r="G27" s="72">
        <f t="shared" si="6"/>
        <v>-1000</v>
      </c>
      <c r="H27" s="72">
        <f t="shared" si="6"/>
        <v>-1000</v>
      </c>
      <c r="I27" s="72">
        <f t="shared" si="6"/>
        <v>-1000</v>
      </c>
      <c r="J27" s="72">
        <f t="shared" si="6"/>
        <v>-1000</v>
      </c>
      <c r="K27" s="72">
        <f t="shared" si="6"/>
        <v>-1000</v>
      </c>
      <c r="L27" s="72">
        <f t="shared" si="6"/>
        <v>-1000</v>
      </c>
    </row>
    <row r="28" spans="1:12" x14ac:dyDescent="0.2">
      <c r="A28" s="79" t="s">
        <v>17</v>
      </c>
      <c r="B28" s="72">
        <f>-$B$1</f>
        <v>-60000</v>
      </c>
      <c r="C28" s="69"/>
      <c r="D28" s="69"/>
      <c r="E28" s="69"/>
      <c r="F28" s="69"/>
      <c r="G28" s="69"/>
      <c r="H28" s="69"/>
      <c r="I28" s="69"/>
      <c r="J28" s="69"/>
      <c r="K28" s="69"/>
      <c r="L28" s="72">
        <f>$B$7</f>
        <v>3500</v>
      </c>
    </row>
    <row r="29" spans="1:12" x14ac:dyDescent="0.2">
      <c r="A29" s="79" t="s">
        <v>18</v>
      </c>
      <c r="B29" s="72">
        <f>-$B$6</f>
        <v>-12000</v>
      </c>
      <c r="C29" s="69"/>
      <c r="D29" s="69"/>
      <c r="E29" s="69"/>
      <c r="F29" s="69"/>
      <c r="G29" s="69"/>
      <c r="H29" s="69"/>
      <c r="I29" s="69"/>
      <c r="J29" s="69"/>
      <c r="K29" s="69"/>
      <c r="L29" s="72">
        <f>-B29</f>
        <v>12000</v>
      </c>
    </row>
    <row r="30" spans="1:12" x14ac:dyDescent="0.2">
      <c r="A30" s="88" t="s">
        <v>1</v>
      </c>
      <c r="B30" s="80">
        <f>SUM(B25:B29)</f>
        <v>-72000</v>
      </c>
      <c r="C30" s="80">
        <f t="shared" ref="C30:L30" si="7">SUM(C25:C29)</f>
        <v>15000</v>
      </c>
      <c r="D30" s="80">
        <f t="shared" si="7"/>
        <v>15000</v>
      </c>
      <c r="E30" s="80">
        <f t="shared" si="7"/>
        <v>15000</v>
      </c>
      <c r="F30" s="80">
        <f t="shared" si="7"/>
        <v>15000</v>
      </c>
      <c r="G30" s="80">
        <f t="shared" si="7"/>
        <v>15000</v>
      </c>
      <c r="H30" s="80">
        <f t="shared" si="7"/>
        <v>15000</v>
      </c>
      <c r="I30" s="80">
        <f t="shared" si="7"/>
        <v>15000</v>
      </c>
      <c r="J30" s="80">
        <f t="shared" si="7"/>
        <v>15000</v>
      </c>
      <c r="K30" s="80">
        <f t="shared" si="7"/>
        <v>15000</v>
      </c>
      <c r="L30" s="80">
        <f t="shared" si="7"/>
        <v>30500</v>
      </c>
    </row>
    <row r="31" spans="1:12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2" x14ac:dyDescent="0.2">
      <c r="A32" s="86" t="s">
        <v>32</v>
      </c>
      <c r="B32" s="83">
        <f>IRR(B30:L30)</f>
        <v>0.17396646446411745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1:12" x14ac:dyDescent="0.2">
      <c r="A33" s="87" t="s">
        <v>34</v>
      </c>
      <c r="B33" s="89">
        <f>B30+NPV(B8,C30:L30)</f>
        <v>7112.8923327023804</v>
      </c>
      <c r="C33" s="78"/>
      <c r="D33" s="78"/>
      <c r="E33" s="78"/>
      <c r="F33" s="78"/>
      <c r="G33" s="78"/>
      <c r="H33" s="78"/>
      <c r="I33" s="78"/>
      <c r="J33" s="78"/>
      <c r="K33" s="78"/>
    </row>
    <row r="34" spans="1:12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2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2" x14ac:dyDescent="0.2">
      <c r="A36" s="62" t="s">
        <v>19</v>
      </c>
      <c r="B36" s="63">
        <v>0</v>
      </c>
      <c r="C36" s="64">
        <v>1</v>
      </c>
      <c r="D36" s="64">
        <v>2</v>
      </c>
      <c r="E36" s="63">
        <v>3</v>
      </c>
      <c r="F36" s="64">
        <v>4</v>
      </c>
      <c r="G36" s="64">
        <v>5</v>
      </c>
      <c r="H36" s="63">
        <v>6</v>
      </c>
      <c r="I36" s="64">
        <v>7</v>
      </c>
      <c r="J36" s="64">
        <v>8</v>
      </c>
      <c r="K36" s="63">
        <v>9</v>
      </c>
      <c r="L36" s="64">
        <v>10</v>
      </c>
    </row>
    <row r="37" spans="1:12" x14ac:dyDescent="0.2">
      <c r="A37" s="90" t="s">
        <v>20</v>
      </c>
      <c r="B37" s="91"/>
      <c r="C37" s="71">
        <f>$B$2*$B$3</f>
        <v>24000</v>
      </c>
      <c r="D37" s="71">
        <f t="shared" ref="D37:L37" si="8">$B$2*$B$3</f>
        <v>24000</v>
      </c>
      <c r="E37" s="71">
        <f t="shared" si="8"/>
        <v>24000</v>
      </c>
      <c r="F37" s="71">
        <f t="shared" si="8"/>
        <v>24000</v>
      </c>
      <c r="G37" s="71">
        <f t="shared" si="8"/>
        <v>24000</v>
      </c>
      <c r="H37" s="71">
        <f t="shared" si="8"/>
        <v>24000</v>
      </c>
      <c r="I37" s="71">
        <f t="shared" si="8"/>
        <v>24000</v>
      </c>
      <c r="J37" s="71">
        <f t="shared" si="8"/>
        <v>24000</v>
      </c>
      <c r="K37" s="71">
        <f t="shared" si="8"/>
        <v>24000</v>
      </c>
      <c r="L37" s="71">
        <f t="shared" si="8"/>
        <v>24000</v>
      </c>
    </row>
    <row r="38" spans="1:12" x14ac:dyDescent="0.2">
      <c r="A38" s="67" t="s">
        <v>21</v>
      </c>
      <c r="B38" s="69"/>
      <c r="C38" s="70">
        <f>-$B$3*$B$4</f>
        <v>-8000</v>
      </c>
      <c r="D38" s="70">
        <f t="shared" ref="D38:L38" si="9">-$B$3*$B$4</f>
        <v>-8000</v>
      </c>
      <c r="E38" s="70">
        <f t="shared" si="9"/>
        <v>-8000</v>
      </c>
      <c r="F38" s="70">
        <f t="shared" si="9"/>
        <v>-8000</v>
      </c>
      <c r="G38" s="70">
        <f t="shared" si="9"/>
        <v>-8000</v>
      </c>
      <c r="H38" s="70">
        <f t="shared" si="9"/>
        <v>-8000</v>
      </c>
      <c r="I38" s="70">
        <f t="shared" si="9"/>
        <v>-8000</v>
      </c>
      <c r="J38" s="70">
        <f t="shared" si="9"/>
        <v>-8000</v>
      </c>
      <c r="K38" s="70">
        <f t="shared" si="9"/>
        <v>-8000</v>
      </c>
      <c r="L38" s="70">
        <f t="shared" si="9"/>
        <v>-8000</v>
      </c>
    </row>
    <row r="39" spans="1:12" x14ac:dyDescent="0.2">
      <c r="A39" s="68" t="s">
        <v>16</v>
      </c>
      <c r="B39" s="74"/>
      <c r="C39" s="73">
        <f>-$B$5</f>
        <v>-1000</v>
      </c>
      <c r="D39" s="73">
        <f t="shared" ref="D39:L39" si="10">-$B$5</f>
        <v>-1000</v>
      </c>
      <c r="E39" s="73">
        <f t="shared" si="10"/>
        <v>-1000</v>
      </c>
      <c r="F39" s="73">
        <f t="shared" si="10"/>
        <v>-1000</v>
      </c>
      <c r="G39" s="73">
        <f t="shared" si="10"/>
        <v>-1000</v>
      </c>
      <c r="H39" s="73">
        <f t="shared" si="10"/>
        <v>-1000</v>
      </c>
      <c r="I39" s="73">
        <f t="shared" si="10"/>
        <v>-1000</v>
      </c>
      <c r="J39" s="73">
        <f t="shared" si="10"/>
        <v>-1000</v>
      </c>
      <c r="K39" s="73">
        <f t="shared" si="10"/>
        <v>-1000</v>
      </c>
      <c r="L39" s="73">
        <f t="shared" si="10"/>
        <v>-1000</v>
      </c>
    </row>
    <row r="40" spans="1:12" x14ac:dyDescent="0.2">
      <c r="A40" s="79" t="s">
        <v>11</v>
      </c>
      <c r="B40" s="69"/>
      <c r="C40" s="72">
        <f>SUM(C37:C39)</f>
        <v>15000</v>
      </c>
      <c r="D40" s="72">
        <f t="shared" ref="D40:L40" si="11">SUM(D37:D39)</f>
        <v>15000</v>
      </c>
      <c r="E40" s="72">
        <f t="shared" si="11"/>
        <v>15000</v>
      </c>
      <c r="F40" s="72">
        <f t="shared" si="11"/>
        <v>15000</v>
      </c>
      <c r="G40" s="72">
        <f t="shared" si="11"/>
        <v>15000</v>
      </c>
      <c r="H40" s="72">
        <f t="shared" si="11"/>
        <v>15000</v>
      </c>
      <c r="I40" s="72">
        <f t="shared" si="11"/>
        <v>15000</v>
      </c>
      <c r="J40" s="72">
        <f t="shared" si="11"/>
        <v>15000</v>
      </c>
      <c r="K40" s="72">
        <f t="shared" si="11"/>
        <v>15000</v>
      </c>
      <c r="L40" s="72">
        <f t="shared" si="11"/>
        <v>15000</v>
      </c>
    </row>
    <row r="41" spans="1:12" x14ac:dyDescent="0.2">
      <c r="A41" s="79" t="s">
        <v>2</v>
      </c>
      <c r="B41" s="69"/>
      <c r="C41" s="72">
        <f>-$B$10*C40</f>
        <v>-3300</v>
      </c>
      <c r="D41" s="72">
        <f t="shared" ref="D41:L41" si="12">-$B$10*D40</f>
        <v>-3300</v>
      </c>
      <c r="E41" s="72">
        <f t="shared" si="12"/>
        <v>-3300</v>
      </c>
      <c r="F41" s="72">
        <f t="shared" si="12"/>
        <v>-3300</v>
      </c>
      <c r="G41" s="72">
        <f t="shared" si="12"/>
        <v>-3300</v>
      </c>
      <c r="H41" s="72">
        <f t="shared" si="12"/>
        <v>-3300</v>
      </c>
      <c r="I41" s="72">
        <f t="shared" si="12"/>
        <v>-3300</v>
      </c>
      <c r="J41" s="72">
        <f t="shared" si="12"/>
        <v>-3300</v>
      </c>
      <c r="K41" s="72">
        <f t="shared" si="12"/>
        <v>-3300</v>
      </c>
      <c r="L41" s="72">
        <f t="shared" si="12"/>
        <v>-3300</v>
      </c>
    </row>
    <row r="42" spans="1:12" x14ac:dyDescent="0.2">
      <c r="A42" s="79" t="s">
        <v>17</v>
      </c>
      <c r="B42" s="72">
        <f>-$B$1</f>
        <v>-60000</v>
      </c>
      <c r="C42" s="69"/>
      <c r="D42" s="69"/>
      <c r="E42" s="69"/>
      <c r="F42" s="69"/>
      <c r="G42" s="69"/>
      <c r="H42" s="69"/>
      <c r="I42" s="69"/>
      <c r="J42" s="69"/>
      <c r="K42" s="69"/>
      <c r="L42" s="72">
        <f>$B$7</f>
        <v>3500</v>
      </c>
    </row>
    <row r="43" spans="1:12" x14ac:dyDescent="0.2">
      <c r="A43" s="79" t="s">
        <v>18</v>
      </c>
      <c r="B43" s="72">
        <f>-$B$6</f>
        <v>-12000</v>
      </c>
      <c r="C43" s="69"/>
      <c r="D43" s="69"/>
      <c r="E43" s="69"/>
      <c r="F43" s="69"/>
      <c r="G43" s="69"/>
      <c r="H43" s="69"/>
      <c r="I43" s="69"/>
      <c r="J43" s="69"/>
      <c r="K43" s="69"/>
      <c r="L43" s="72">
        <f>-B43</f>
        <v>12000</v>
      </c>
    </row>
    <row r="44" spans="1:12" x14ac:dyDescent="0.2">
      <c r="A44" s="79" t="s">
        <v>35</v>
      </c>
      <c r="B44" s="70">
        <f>B1*B10*B11/(B11+B9)</f>
        <v>8799.9999999999982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2">
      <c r="A45" s="79" t="s">
        <v>24</v>
      </c>
      <c r="B45" s="92">
        <f>-B7*B10*B11/((1+B9)^10*(B9+B11))</f>
        <v>-197.91222190715948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x14ac:dyDescent="0.2">
      <c r="A46" s="88" t="s">
        <v>75</v>
      </c>
      <c r="B46" s="80">
        <f>SUM(B40:B45)</f>
        <v>-63397.912221907158</v>
      </c>
      <c r="C46" s="80">
        <f t="shared" ref="C46:L46" si="13">SUM(C40:C45)</f>
        <v>11700</v>
      </c>
      <c r="D46" s="80">
        <f t="shared" si="13"/>
        <v>11700</v>
      </c>
      <c r="E46" s="80">
        <f t="shared" si="13"/>
        <v>11700</v>
      </c>
      <c r="F46" s="80">
        <f t="shared" si="13"/>
        <v>11700</v>
      </c>
      <c r="G46" s="80">
        <f t="shared" si="13"/>
        <v>11700</v>
      </c>
      <c r="H46" s="80">
        <f t="shared" si="13"/>
        <v>11700</v>
      </c>
      <c r="I46" s="80">
        <f t="shared" si="13"/>
        <v>11700</v>
      </c>
      <c r="J46" s="80">
        <f t="shared" si="13"/>
        <v>11700</v>
      </c>
      <c r="K46" s="80">
        <f t="shared" si="13"/>
        <v>11700</v>
      </c>
      <c r="L46" s="80">
        <f t="shared" si="13"/>
        <v>27200</v>
      </c>
    </row>
    <row r="47" spans="1:12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2" x14ac:dyDescent="0.2">
      <c r="A48" s="85" t="s">
        <v>10</v>
      </c>
      <c r="B48" s="93">
        <f>B46+NPV(B9,C46:L46)</f>
        <v>14469.44390099532</v>
      </c>
      <c r="C48" s="78"/>
      <c r="D48" s="78"/>
      <c r="E48" s="78"/>
      <c r="F48" s="78"/>
      <c r="G48" s="78"/>
      <c r="H48" s="78"/>
      <c r="I48" s="78"/>
      <c r="J48" s="78"/>
      <c r="K48" s="78"/>
    </row>
    <row r="49" spans="1:11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1:11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1:1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1:11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1:11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11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1:1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11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1:11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1:11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1:11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1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1:11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1:11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1:1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1:11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1:11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1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1:11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1:11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1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1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1:11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1:11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1:11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1:11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1:11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1:11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1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1:11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1:11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1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1:11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1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x14ac:dyDescent="0.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1:11" x14ac:dyDescent="0.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1:11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1:11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1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11" x14ac:dyDescent="0.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1:11" x14ac:dyDescent="0.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1:11" x14ac:dyDescent="0.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1:11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1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11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1" x14ac:dyDescent="0.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1" x14ac:dyDescent="0.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1" x14ac:dyDescent="0.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1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</row>
    <row r="125" spans="1:11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1:11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</row>
    <row r="127" spans="1:1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1:11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1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1:1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1:11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1:1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</row>
    <row r="133" spans="1:1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1:1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1:1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1:1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1:1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1:1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</row>
    <row r="144" spans="1:1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1:1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</row>
    <row r="146" spans="1:1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</row>
    <row r="148" spans="1:1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</row>
    <row r="152" spans="1:1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</row>
    <row r="153" spans="1:1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1:1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</row>
    <row r="158" spans="1:1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</row>
    <row r="159" spans="1:1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</row>
    <row r="160" spans="1:1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</row>
    <row r="161" spans="1:1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</row>
    <row r="162" spans="1:1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</row>
    <row r="163" spans="1:1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</row>
    <row r="164" spans="1:1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</row>
    <row r="166" spans="1:11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1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</row>
    <row r="168" spans="1:11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1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1:11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</row>
    <row r="171" spans="1:11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</row>
    <row r="172" spans="1:11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</row>
    <row r="175" spans="1:11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1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</row>
    <row r="177" spans="1:11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1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1:11" x14ac:dyDescent="0.2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1" x14ac:dyDescent="0.2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</row>
    <row r="181" spans="1:11" x14ac:dyDescent="0.2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</row>
    <row r="182" spans="1:11" x14ac:dyDescent="0.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1:11" x14ac:dyDescent="0.2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1" x14ac:dyDescent="0.2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</row>
    <row r="185" spans="1:11" x14ac:dyDescent="0.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1" x14ac:dyDescent="0.2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</row>
    <row r="187" spans="1:11" x14ac:dyDescent="0.2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</row>
    <row r="188" spans="1:11" x14ac:dyDescent="0.2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</row>
    <row r="189" spans="1:11" x14ac:dyDescent="0.2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</row>
    <row r="190" spans="1:11" x14ac:dyDescent="0.2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</row>
    <row r="191" spans="1:11" x14ac:dyDescent="0.2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</row>
    <row r="192" spans="1:11" x14ac:dyDescent="0.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1:11" x14ac:dyDescent="0.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</row>
    <row r="194" spans="1:11" x14ac:dyDescent="0.2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</row>
    <row r="195" spans="1:11" x14ac:dyDescent="0.2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</row>
    <row r="196" spans="1:11" x14ac:dyDescent="0.2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</row>
    <row r="197" spans="1:1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</row>
    <row r="198" spans="1:1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</row>
    <row r="199" spans="1:1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</row>
    <row r="200" spans="1:1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</row>
    <row r="201" spans="1:1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</row>
    <row r="202" spans="1:1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</row>
    <row r="203" spans="1:1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</row>
    <row r="204" spans="1:1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</row>
    <row r="205" spans="1:1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</row>
    <row r="206" spans="1:1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</row>
    <row r="207" spans="1:1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</row>
    <row r="208" spans="1:1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</row>
    <row r="209" spans="1:1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</row>
    <row r="210" spans="1:1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</row>
    <row r="211" spans="1:1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</row>
    <row r="212" spans="1:1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</row>
    <row r="213" spans="1:1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</row>
    <row r="214" spans="1:1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</row>
    <row r="215" spans="1:1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</row>
    <row r="216" spans="1:1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</row>
    <row r="217" spans="1:1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</row>
    <row r="218" spans="1:1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</row>
    <row r="219" spans="1:1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</row>
    <row r="220" spans="1:1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</row>
    <row r="221" spans="1:1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</row>
    <row r="222" spans="1:1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</row>
    <row r="223" spans="1:1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</row>
    <row r="224" spans="1:1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</row>
    <row r="225" spans="1:1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</row>
    <row r="226" spans="1:1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</row>
    <row r="227" spans="1:1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</row>
    <row r="228" spans="1:1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</row>
    <row r="229" spans="1:1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</row>
    <row r="230" spans="1:1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</row>
    <row r="231" spans="1:1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</row>
    <row r="232" spans="1:1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</row>
    <row r="233" spans="1:1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</row>
    <row r="234" spans="1:1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</row>
    <row r="235" spans="1:1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</row>
    <row r="236" spans="1:1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</row>
    <row r="237" spans="1:1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</row>
    <row r="238" spans="1:1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</row>
    <row r="239" spans="1:11" x14ac:dyDescent="0.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</row>
    <row r="240" spans="1:1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</row>
    <row r="241" spans="1:1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</row>
    <row r="242" spans="1:1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</row>
    <row r="243" spans="1:1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</row>
    <row r="244" spans="1:1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</row>
    <row r="245" spans="1:1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</row>
    <row r="246" spans="1:1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</row>
    <row r="247" spans="1:11" x14ac:dyDescent="0.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</row>
    <row r="248" spans="1:1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</row>
    <row r="249" spans="1:1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</row>
    <row r="250" spans="1:1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</row>
    <row r="251" spans="1:1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</row>
    <row r="252" spans="1:1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</row>
    <row r="253" spans="1:1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</row>
    <row r="254" spans="1:1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</row>
    <row r="255" spans="1:1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</row>
    <row r="256" spans="1:1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</row>
    <row r="257" spans="1:1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</row>
    <row r="258" spans="1:1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</row>
    <row r="259" spans="1:1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</row>
    <row r="260" spans="1:1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</row>
    <row r="261" spans="1:1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</row>
    <row r="262" spans="1:1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</row>
    <row r="263" spans="1:1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</row>
    <row r="264" spans="1:1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</row>
    <row r="265" spans="1:1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</row>
    <row r="266" spans="1:1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</row>
    <row r="267" spans="1:1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</row>
    <row r="268" spans="1:1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</row>
    <row r="269" spans="1:1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</row>
    <row r="270" spans="1:1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</row>
    <row r="271" spans="1:1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</row>
    <row r="272" spans="1:11" x14ac:dyDescent="0.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</row>
    <row r="273" spans="1:1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</row>
    <row r="274" spans="1:1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</row>
    <row r="275" spans="1:1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</row>
    <row r="276" spans="1:1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</row>
    <row r="277" spans="1:1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</row>
    <row r="278" spans="1:1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</row>
    <row r="279" spans="1:1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</row>
    <row r="280" spans="1:1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</row>
    <row r="281" spans="1:1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</row>
    <row r="282" spans="1:1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</row>
    <row r="283" spans="1:1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</row>
    <row r="284" spans="1:1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</row>
    <row r="285" spans="1:1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</row>
    <row r="286" spans="1:1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</row>
    <row r="287" spans="1:1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</row>
    <row r="288" spans="1:11" x14ac:dyDescent="0.2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</row>
    <row r="289" spans="1:1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</row>
    <row r="290" spans="1:1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</row>
    <row r="291" spans="1:1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</row>
    <row r="292" spans="1:1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</row>
    <row r="293" spans="1:1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</row>
    <row r="294" spans="1:1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</row>
    <row r="295" spans="1:1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</row>
    <row r="296" spans="1:1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</row>
    <row r="297" spans="1:1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</row>
    <row r="298" spans="1:1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</row>
    <row r="299" spans="1:1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</row>
    <row r="300" spans="1:1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</row>
    <row r="301" spans="1:1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</row>
    <row r="302" spans="1:1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</row>
    <row r="303" spans="1:1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</row>
    <row r="304" spans="1:1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</row>
    <row r="305" spans="1:1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</row>
    <row r="306" spans="1:1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</row>
    <row r="307" spans="1:1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</row>
    <row r="308" spans="1:1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</row>
    <row r="309" spans="1:1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</row>
    <row r="310" spans="1:1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</row>
    <row r="311" spans="1:1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</row>
    <row r="312" spans="1:1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</row>
    <row r="313" spans="1:1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</row>
    <row r="314" spans="1:1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</row>
    <row r="315" spans="1:1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</row>
    <row r="316" spans="1:1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</row>
    <row r="317" spans="1:1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</row>
    <row r="318" spans="1:1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</row>
    <row r="319" spans="1:1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</row>
    <row r="320" spans="1:1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</row>
    <row r="321" spans="1:1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</row>
    <row r="322" spans="1:1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</row>
    <row r="323" spans="1:1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</row>
    <row r="324" spans="1:1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</row>
    <row r="325" spans="1:1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</row>
    <row r="326" spans="1:1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</row>
    <row r="327" spans="1:1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</row>
    <row r="328" spans="1:1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</row>
    <row r="329" spans="1:1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</row>
    <row r="330" spans="1:1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</row>
    <row r="331" spans="1:1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</row>
    <row r="332" spans="1:1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</row>
    <row r="333" spans="1:1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</row>
    <row r="334" spans="1:1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</row>
    <row r="335" spans="1:1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</row>
    <row r="336" spans="1:1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</row>
    <row r="337" spans="1:1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</row>
    <row r="338" spans="1:1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</row>
    <row r="339" spans="1:1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</row>
    <row r="340" spans="1:1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</row>
    <row r="341" spans="1:1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</row>
    <row r="342" spans="1:1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</row>
    <row r="343" spans="1:1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</row>
    <row r="344" spans="1:1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</row>
    <row r="345" spans="1:1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</row>
    <row r="346" spans="1:1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</row>
    <row r="347" spans="1:1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</row>
    <row r="348" spans="1:1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</row>
    <row r="349" spans="1:1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</row>
    <row r="350" spans="1:1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</row>
    <row r="351" spans="1:1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</row>
    <row r="352" spans="1:1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</row>
    <row r="353" spans="1:1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</row>
    <row r="354" spans="1:1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</row>
    <row r="355" spans="1:1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</row>
    <row r="356" spans="1:1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</row>
    <row r="357" spans="1:1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</row>
    <row r="358" spans="1:1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</row>
    <row r="359" spans="1:1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</row>
    <row r="360" spans="1:1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</row>
    <row r="361" spans="1:1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</row>
    <row r="362" spans="1:1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</row>
    <row r="363" spans="1:1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</row>
    <row r="364" spans="1:1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</row>
    <row r="365" spans="1:1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</row>
    <row r="366" spans="1:1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</row>
    <row r="367" spans="1:1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</row>
    <row r="368" spans="1:1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</row>
    <row r="369" spans="1:1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</row>
    <row r="370" spans="1:1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</row>
    <row r="371" spans="1:1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</row>
    <row r="372" spans="1:1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</row>
    <row r="373" spans="1:1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</row>
    <row r="374" spans="1:1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</row>
    <row r="375" spans="1:1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</row>
    <row r="376" spans="1:1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</row>
    <row r="377" spans="1:1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</row>
    <row r="378" spans="1:1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</row>
    <row r="379" spans="1:1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</row>
    <row r="380" spans="1:1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</row>
    <row r="381" spans="1:1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</row>
    <row r="382" spans="1:1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</row>
    <row r="383" spans="1:1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</row>
    <row r="384" spans="1:1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</row>
    <row r="385" spans="1:1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</row>
    <row r="386" spans="1:1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</row>
    <row r="387" spans="1:1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</row>
    <row r="388" spans="1:1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</row>
    <row r="389" spans="1:1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</row>
    <row r="390" spans="1:1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</row>
    <row r="391" spans="1:1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</row>
    <row r="392" spans="1:1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</row>
    <row r="393" spans="1:1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</row>
    <row r="394" spans="1:1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</row>
    <row r="395" spans="1:1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</row>
    <row r="396" spans="1:1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</row>
    <row r="397" spans="1:1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</row>
    <row r="398" spans="1:1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</row>
    <row r="399" spans="1:1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</row>
    <row r="400" spans="1:1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</row>
    <row r="401" spans="1:1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</row>
    <row r="402" spans="1:1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</row>
    <row r="403" spans="1:1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</row>
    <row r="404" spans="1:1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</row>
    <row r="405" spans="1:1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</row>
    <row r="406" spans="1:1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</row>
    <row r="407" spans="1:1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</row>
    <row r="408" spans="1:1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</row>
    <row r="409" spans="1:1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</row>
    <row r="410" spans="1:1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</row>
    <row r="411" spans="1:11" x14ac:dyDescent="0.2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</row>
    <row r="412" spans="1:1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</row>
    <row r="413" spans="1:1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</row>
    <row r="414" spans="1:1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</row>
    <row r="415" spans="1:1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</row>
    <row r="416" spans="1:1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</row>
    <row r="417" spans="1:11" x14ac:dyDescent="0.2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</row>
    <row r="418" spans="1:1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</row>
    <row r="419" spans="1:1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</row>
    <row r="420" spans="1:1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</row>
    <row r="421" spans="1:1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</row>
    <row r="422" spans="1:1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</row>
    <row r="423" spans="1:11" x14ac:dyDescent="0.2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</row>
    <row r="424" spans="1:1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</row>
    <row r="425" spans="1:1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</row>
    <row r="426" spans="1:1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</row>
    <row r="427" spans="1:1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</row>
    <row r="428" spans="1:1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</row>
    <row r="429" spans="1:1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</row>
    <row r="430" spans="1:1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</row>
    <row r="431" spans="1:1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</row>
    <row r="432" spans="1:1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</row>
    <row r="433" spans="1:1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</row>
    <row r="434" spans="1:1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</row>
    <row r="435" spans="1:1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</row>
    <row r="436" spans="1:1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</row>
    <row r="437" spans="1:1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</row>
    <row r="438" spans="1:1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</row>
    <row r="439" spans="1:1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</row>
    <row r="440" spans="1:1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</row>
    <row r="441" spans="1:1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</row>
    <row r="442" spans="1:1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</row>
    <row r="443" spans="1:1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</row>
    <row r="444" spans="1:1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</row>
    <row r="445" spans="1:1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</row>
    <row r="446" spans="1:1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</row>
    <row r="447" spans="1:1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</row>
    <row r="448" spans="1:11" x14ac:dyDescent="0.2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</row>
    <row r="449" spans="1:1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</row>
    <row r="450" spans="1:11" x14ac:dyDescent="0.2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</row>
    <row r="451" spans="1:11" x14ac:dyDescent="0.2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</row>
    <row r="452" spans="1:11" x14ac:dyDescent="0.2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</row>
    <row r="453" spans="1:11" x14ac:dyDescent="0.2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</row>
    <row r="454" spans="1:11" x14ac:dyDescent="0.2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</row>
    <row r="455" spans="1:11" x14ac:dyDescent="0.2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</row>
    <row r="456" spans="1:11" x14ac:dyDescent="0.2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</row>
    <row r="457" spans="1:11" x14ac:dyDescent="0.2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</row>
    <row r="458" spans="1:11" x14ac:dyDescent="0.2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</row>
    <row r="459" spans="1:11" x14ac:dyDescent="0.2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</row>
    <row r="460" spans="1:11" x14ac:dyDescent="0.2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</row>
    <row r="461" spans="1:11" x14ac:dyDescent="0.2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</row>
    <row r="462" spans="1:11" x14ac:dyDescent="0.2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</row>
    <row r="463" spans="1:11" x14ac:dyDescent="0.2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</row>
    <row r="464" spans="1:11" x14ac:dyDescent="0.2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</row>
    <row r="465" spans="1:11" x14ac:dyDescent="0.2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</row>
    <row r="466" spans="1:11" x14ac:dyDescent="0.2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</row>
    <row r="467" spans="1:11" x14ac:dyDescent="0.2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</row>
    <row r="468" spans="1:11" x14ac:dyDescent="0.2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</row>
    <row r="469" spans="1:11" x14ac:dyDescent="0.2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</row>
    <row r="470" spans="1:11" x14ac:dyDescent="0.2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</row>
    <row r="471" spans="1:11" x14ac:dyDescent="0.2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</row>
    <row r="472" spans="1:11" x14ac:dyDescent="0.2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</row>
    <row r="473" spans="1:11" x14ac:dyDescent="0.2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</row>
    <row r="474" spans="1:11" x14ac:dyDescent="0.2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</row>
    <row r="475" spans="1:11" x14ac:dyDescent="0.2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</row>
    <row r="476" spans="1:11" x14ac:dyDescent="0.2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</row>
    <row r="477" spans="1:11" x14ac:dyDescent="0.2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</row>
    <row r="478" spans="1:11" x14ac:dyDescent="0.2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</row>
    <row r="479" spans="1:11" x14ac:dyDescent="0.2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</row>
    <row r="480" spans="1:11" x14ac:dyDescent="0.2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</row>
    <row r="481" spans="1:11" x14ac:dyDescent="0.2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</row>
    <row r="482" spans="1:11" x14ac:dyDescent="0.2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</row>
    <row r="483" spans="1:11" x14ac:dyDescent="0.2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</row>
    <row r="484" spans="1:11" x14ac:dyDescent="0.2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</row>
    <row r="485" spans="1:11" x14ac:dyDescent="0.2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</row>
    <row r="486" spans="1:11" x14ac:dyDescent="0.2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</row>
    <row r="487" spans="1:11" x14ac:dyDescent="0.2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</row>
    <row r="488" spans="1:11" x14ac:dyDescent="0.2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</row>
    <row r="489" spans="1:11" x14ac:dyDescent="0.2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</row>
    <row r="490" spans="1:11" x14ac:dyDescent="0.2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</row>
    <row r="491" spans="1:11" x14ac:dyDescent="0.2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</row>
    <row r="492" spans="1:11" x14ac:dyDescent="0.2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</row>
    <row r="493" spans="1:11" x14ac:dyDescent="0.2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</row>
    <row r="494" spans="1:11" x14ac:dyDescent="0.2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</row>
    <row r="495" spans="1:11" x14ac:dyDescent="0.2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</row>
    <row r="496" spans="1:11" x14ac:dyDescent="0.2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</row>
    <row r="497" spans="1:11" x14ac:dyDescent="0.2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</row>
    <row r="498" spans="1:11" x14ac:dyDescent="0.2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</row>
    <row r="499" spans="1:11" x14ac:dyDescent="0.2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</row>
    <row r="500" spans="1:11" x14ac:dyDescent="0.2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</row>
    <row r="501" spans="1:11" x14ac:dyDescent="0.2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</row>
    <row r="502" spans="1:11" x14ac:dyDescent="0.2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</row>
    <row r="503" spans="1:11" x14ac:dyDescent="0.2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</row>
    <row r="504" spans="1:11" x14ac:dyDescent="0.2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</row>
    <row r="505" spans="1:11" x14ac:dyDescent="0.2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</row>
    <row r="506" spans="1:11" x14ac:dyDescent="0.2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</row>
    <row r="507" spans="1:11" x14ac:dyDescent="0.2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</row>
    <row r="508" spans="1:11" x14ac:dyDescent="0.2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</row>
    <row r="509" spans="1:11" x14ac:dyDescent="0.2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</row>
    <row r="510" spans="1:11" x14ac:dyDescent="0.2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</row>
    <row r="511" spans="1:11" x14ac:dyDescent="0.2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</row>
    <row r="512" spans="1:11" x14ac:dyDescent="0.2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</row>
    <row r="513" spans="1:11" x14ac:dyDescent="0.2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</row>
    <row r="514" spans="1:11" x14ac:dyDescent="0.2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</row>
    <row r="515" spans="1:11" x14ac:dyDescent="0.2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</row>
    <row r="516" spans="1:11" x14ac:dyDescent="0.2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</row>
    <row r="517" spans="1:11" x14ac:dyDescent="0.2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</row>
    <row r="518" spans="1:11" x14ac:dyDescent="0.2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</row>
    <row r="519" spans="1:11" x14ac:dyDescent="0.2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</row>
    <row r="520" spans="1:11" x14ac:dyDescent="0.2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</row>
    <row r="521" spans="1:11" x14ac:dyDescent="0.2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</row>
    <row r="522" spans="1:11" x14ac:dyDescent="0.2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</row>
    <row r="523" spans="1:11" x14ac:dyDescent="0.2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</row>
    <row r="524" spans="1:11" x14ac:dyDescent="0.2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</row>
    <row r="525" spans="1:11" x14ac:dyDescent="0.2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</row>
    <row r="526" spans="1:11" x14ac:dyDescent="0.2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</row>
    <row r="527" spans="1:11" x14ac:dyDescent="0.2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</row>
    <row r="528" spans="1:11" x14ac:dyDescent="0.2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</row>
    <row r="529" spans="1:11" x14ac:dyDescent="0.2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</row>
    <row r="530" spans="1:11" x14ac:dyDescent="0.2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</row>
    <row r="531" spans="1:11" x14ac:dyDescent="0.2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</row>
    <row r="532" spans="1:11" x14ac:dyDescent="0.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</row>
    <row r="533" spans="1:11" x14ac:dyDescent="0.2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</row>
    <row r="534" spans="1:11" x14ac:dyDescent="0.2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</row>
    <row r="535" spans="1:11" x14ac:dyDescent="0.2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</row>
    <row r="536" spans="1:11" x14ac:dyDescent="0.2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</row>
    <row r="537" spans="1:11" x14ac:dyDescent="0.2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</row>
    <row r="538" spans="1:11" x14ac:dyDescent="0.2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</row>
    <row r="539" spans="1:11" x14ac:dyDescent="0.2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</row>
    <row r="540" spans="1:11" x14ac:dyDescent="0.2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</row>
    <row r="541" spans="1:11" x14ac:dyDescent="0.2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</row>
    <row r="542" spans="1:11" x14ac:dyDescent="0.2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</row>
    <row r="543" spans="1:11" x14ac:dyDescent="0.2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</row>
    <row r="544" spans="1:11" x14ac:dyDescent="0.2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</row>
    <row r="545" spans="1:11" x14ac:dyDescent="0.2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</row>
    <row r="546" spans="1:11" x14ac:dyDescent="0.2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</row>
    <row r="547" spans="1:11" x14ac:dyDescent="0.2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</row>
    <row r="548" spans="1:11" x14ac:dyDescent="0.2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</row>
    <row r="549" spans="1:11" x14ac:dyDescent="0.2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</row>
    <row r="550" spans="1:11" x14ac:dyDescent="0.2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</row>
    <row r="551" spans="1:11" x14ac:dyDescent="0.2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</row>
    <row r="552" spans="1:11" x14ac:dyDescent="0.2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</row>
    <row r="553" spans="1:11" x14ac:dyDescent="0.2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</row>
    <row r="554" spans="1:11" x14ac:dyDescent="0.2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</row>
    <row r="555" spans="1:11" x14ac:dyDescent="0.2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</row>
    <row r="556" spans="1:11" x14ac:dyDescent="0.2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</row>
    <row r="557" spans="1:11" x14ac:dyDescent="0.2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</row>
    <row r="558" spans="1:11" x14ac:dyDescent="0.2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</row>
    <row r="559" spans="1:11" x14ac:dyDescent="0.2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</row>
    <row r="560" spans="1:11" x14ac:dyDescent="0.2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</row>
    <row r="561" spans="1:11" x14ac:dyDescent="0.2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</row>
    <row r="562" spans="1:11" x14ac:dyDescent="0.2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</row>
    <row r="563" spans="1:11" x14ac:dyDescent="0.2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</row>
    <row r="564" spans="1:11" x14ac:dyDescent="0.2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</row>
    <row r="565" spans="1:11" x14ac:dyDescent="0.2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</row>
    <row r="566" spans="1:11" x14ac:dyDescent="0.2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</row>
    <row r="567" spans="1:11" x14ac:dyDescent="0.2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</row>
    <row r="568" spans="1:11" x14ac:dyDescent="0.2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</row>
    <row r="569" spans="1:11" x14ac:dyDescent="0.2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</row>
    <row r="570" spans="1:11" x14ac:dyDescent="0.2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</row>
    <row r="571" spans="1:11" x14ac:dyDescent="0.2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</row>
    <row r="572" spans="1:11" x14ac:dyDescent="0.2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</row>
    <row r="573" spans="1:11" x14ac:dyDescent="0.2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</row>
    <row r="574" spans="1:11" x14ac:dyDescent="0.2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</row>
    <row r="575" spans="1:11" x14ac:dyDescent="0.2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</row>
    <row r="576" spans="1:11" x14ac:dyDescent="0.2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</row>
    <row r="577" spans="1:11" x14ac:dyDescent="0.2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</row>
    <row r="578" spans="1:11" x14ac:dyDescent="0.2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</row>
    <row r="579" spans="1:11" x14ac:dyDescent="0.2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</row>
    <row r="580" spans="1:11" x14ac:dyDescent="0.2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</row>
    <row r="581" spans="1:11" x14ac:dyDescent="0.2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</row>
    <row r="582" spans="1:11" x14ac:dyDescent="0.2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</row>
    <row r="583" spans="1:11" x14ac:dyDescent="0.2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</row>
    <row r="584" spans="1:11" x14ac:dyDescent="0.2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</row>
    <row r="585" spans="1:11" x14ac:dyDescent="0.2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</row>
    <row r="586" spans="1:11" x14ac:dyDescent="0.2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</row>
    <row r="587" spans="1:11" x14ac:dyDescent="0.2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</row>
    <row r="588" spans="1:11" x14ac:dyDescent="0.2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</row>
    <row r="589" spans="1:11" x14ac:dyDescent="0.2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</row>
    <row r="590" spans="1:11" x14ac:dyDescent="0.2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</row>
    <row r="591" spans="1:11" x14ac:dyDescent="0.2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</row>
    <row r="592" spans="1:11" x14ac:dyDescent="0.2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</row>
    <row r="593" spans="1:11" x14ac:dyDescent="0.2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</row>
    <row r="594" spans="1:11" x14ac:dyDescent="0.2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</row>
    <row r="595" spans="1:11" x14ac:dyDescent="0.2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</row>
    <row r="596" spans="1:11" x14ac:dyDescent="0.2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</row>
    <row r="597" spans="1:11" x14ac:dyDescent="0.2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</row>
    <row r="598" spans="1:11" x14ac:dyDescent="0.2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</row>
    <row r="599" spans="1:11" x14ac:dyDescent="0.2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</row>
    <row r="600" spans="1:11" x14ac:dyDescent="0.2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</row>
    <row r="601" spans="1:11" x14ac:dyDescent="0.2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</row>
    <row r="602" spans="1:11" x14ac:dyDescent="0.2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</row>
    <row r="603" spans="1:11" x14ac:dyDescent="0.2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</row>
    <row r="604" spans="1:11" x14ac:dyDescent="0.2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</row>
    <row r="605" spans="1:11" x14ac:dyDescent="0.2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</row>
    <row r="606" spans="1:11" x14ac:dyDescent="0.2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</row>
    <row r="607" spans="1:11" x14ac:dyDescent="0.2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</row>
    <row r="608" spans="1:11" x14ac:dyDescent="0.2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</row>
    <row r="609" spans="1:11" x14ac:dyDescent="0.2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</row>
    <row r="610" spans="1:11" x14ac:dyDescent="0.2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</row>
    <row r="611" spans="1:11" x14ac:dyDescent="0.2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</row>
    <row r="612" spans="1:11" x14ac:dyDescent="0.2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</row>
    <row r="613" spans="1:11" x14ac:dyDescent="0.2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</row>
    <row r="614" spans="1:11" x14ac:dyDescent="0.2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</row>
    <row r="615" spans="1:11" x14ac:dyDescent="0.2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</row>
    <row r="616" spans="1:11" x14ac:dyDescent="0.2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</row>
    <row r="617" spans="1:11" x14ac:dyDescent="0.2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</row>
    <row r="618" spans="1:11" x14ac:dyDescent="0.2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</row>
    <row r="619" spans="1:11" x14ac:dyDescent="0.2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</row>
    <row r="620" spans="1:11" x14ac:dyDescent="0.2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</row>
    <row r="621" spans="1:11" x14ac:dyDescent="0.2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</row>
    <row r="622" spans="1:11" x14ac:dyDescent="0.2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</row>
    <row r="623" spans="1:11" x14ac:dyDescent="0.2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</row>
    <row r="624" spans="1:11" x14ac:dyDescent="0.2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</row>
    <row r="625" spans="1:11" x14ac:dyDescent="0.2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</row>
    <row r="626" spans="1:11" x14ac:dyDescent="0.2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</row>
    <row r="627" spans="1:11" x14ac:dyDescent="0.2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</row>
    <row r="628" spans="1:11" x14ac:dyDescent="0.2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</row>
    <row r="629" spans="1:11" x14ac:dyDescent="0.2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</row>
    <row r="630" spans="1:11" x14ac:dyDescent="0.2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</row>
    <row r="631" spans="1:11" x14ac:dyDescent="0.2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</row>
    <row r="632" spans="1:11" x14ac:dyDescent="0.2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</row>
    <row r="633" spans="1:11" x14ac:dyDescent="0.2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</row>
    <row r="634" spans="1:11" x14ac:dyDescent="0.2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</row>
    <row r="635" spans="1:11" x14ac:dyDescent="0.2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</row>
    <row r="636" spans="1:11" x14ac:dyDescent="0.2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</row>
    <row r="637" spans="1:11" x14ac:dyDescent="0.2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</row>
    <row r="638" spans="1:11" x14ac:dyDescent="0.2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</row>
    <row r="639" spans="1:11" x14ac:dyDescent="0.2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</row>
    <row r="640" spans="1:11" x14ac:dyDescent="0.2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</row>
    <row r="641" spans="1:11" x14ac:dyDescent="0.2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</row>
    <row r="642" spans="1:11" x14ac:dyDescent="0.2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</row>
    <row r="643" spans="1:11" x14ac:dyDescent="0.2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</row>
    <row r="644" spans="1:11" x14ac:dyDescent="0.2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</row>
    <row r="645" spans="1:11" x14ac:dyDescent="0.2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</row>
    <row r="646" spans="1:11" x14ac:dyDescent="0.2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</row>
    <row r="647" spans="1:11" x14ac:dyDescent="0.2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</row>
    <row r="648" spans="1:11" x14ac:dyDescent="0.2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</row>
    <row r="649" spans="1:11" x14ac:dyDescent="0.2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</row>
    <row r="650" spans="1:11" x14ac:dyDescent="0.2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</row>
    <row r="651" spans="1:11" x14ac:dyDescent="0.2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</row>
    <row r="652" spans="1:11" x14ac:dyDescent="0.2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</row>
    <row r="653" spans="1:11" x14ac:dyDescent="0.2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</row>
    <row r="654" spans="1:11" x14ac:dyDescent="0.2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</row>
    <row r="655" spans="1:11" x14ac:dyDescent="0.2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</row>
    <row r="656" spans="1:11" x14ac:dyDescent="0.2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</row>
    <row r="657" spans="1:11" x14ac:dyDescent="0.2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</row>
    <row r="658" spans="1:11" x14ac:dyDescent="0.2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</row>
    <row r="659" spans="1:11" x14ac:dyDescent="0.2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</row>
    <row r="660" spans="1:11" x14ac:dyDescent="0.2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</row>
    <row r="661" spans="1:11" x14ac:dyDescent="0.2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</row>
    <row r="662" spans="1:11" x14ac:dyDescent="0.2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</row>
    <row r="663" spans="1:11" x14ac:dyDescent="0.2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</row>
    <row r="664" spans="1:11" x14ac:dyDescent="0.2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</row>
    <row r="665" spans="1:11" x14ac:dyDescent="0.2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</row>
    <row r="666" spans="1:11" x14ac:dyDescent="0.2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</row>
    <row r="667" spans="1:11" x14ac:dyDescent="0.2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</row>
    <row r="668" spans="1:11" x14ac:dyDescent="0.2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</row>
    <row r="669" spans="1:11" x14ac:dyDescent="0.2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</row>
    <row r="670" spans="1:11" x14ac:dyDescent="0.2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</row>
    <row r="671" spans="1:11" x14ac:dyDescent="0.2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</row>
    <row r="672" spans="1:11" x14ac:dyDescent="0.2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</row>
    <row r="673" spans="1:11" x14ac:dyDescent="0.2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</row>
    <row r="674" spans="1:11" x14ac:dyDescent="0.2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</row>
    <row r="675" spans="1:11" x14ac:dyDescent="0.2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</row>
    <row r="676" spans="1:11" x14ac:dyDescent="0.2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</row>
    <row r="677" spans="1:11" x14ac:dyDescent="0.2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</row>
    <row r="678" spans="1:11" x14ac:dyDescent="0.2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</row>
    <row r="679" spans="1:11" x14ac:dyDescent="0.2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</row>
    <row r="680" spans="1:11" x14ac:dyDescent="0.2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</row>
    <row r="681" spans="1:11" x14ac:dyDescent="0.2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</row>
    <row r="682" spans="1:11" x14ac:dyDescent="0.2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</row>
    <row r="683" spans="1:11" x14ac:dyDescent="0.2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</row>
    <row r="684" spans="1:11" x14ac:dyDescent="0.2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</row>
    <row r="685" spans="1:11" x14ac:dyDescent="0.2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</row>
    <row r="686" spans="1:11" x14ac:dyDescent="0.2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</row>
    <row r="687" spans="1:11" x14ac:dyDescent="0.2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</row>
    <row r="688" spans="1:11" x14ac:dyDescent="0.2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</row>
    <row r="689" spans="1:11" x14ac:dyDescent="0.2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</row>
    <row r="690" spans="1:11" x14ac:dyDescent="0.2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</row>
    <row r="691" spans="1:11" x14ac:dyDescent="0.2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</row>
    <row r="692" spans="1:11" x14ac:dyDescent="0.2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</row>
    <row r="693" spans="1:11" x14ac:dyDescent="0.2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</row>
    <row r="694" spans="1:11" x14ac:dyDescent="0.2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</row>
    <row r="695" spans="1:11" x14ac:dyDescent="0.2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</row>
    <row r="696" spans="1:11" x14ac:dyDescent="0.2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</row>
    <row r="697" spans="1:11" x14ac:dyDescent="0.2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</row>
    <row r="698" spans="1:11" x14ac:dyDescent="0.2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</row>
    <row r="699" spans="1:11" x14ac:dyDescent="0.2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</row>
    <row r="700" spans="1:11" x14ac:dyDescent="0.2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</row>
    <row r="701" spans="1:11" x14ac:dyDescent="0.2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</row>
    <row r="702" spans="1:11" x14ac:dyDescent="0.2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</row>
    <row r="703" spans="1:11" x14ac:dyDescent="0.2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</row>
    <row r="704" spans="1:11" x14ac:dyDescent="0.2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</row>
    <row r="705" spans="1:11" x14ac:dyDescent="0.2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</row>
    <row r="706" spans="1:11" x14ac:dyDescent="0.2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</row>
    <row r="707" spans="1:11" x14ac:dyDescent="0.2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</row>
    <row r="708" spans="1:11" x14ac:dyDescent="0.2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</row>
    <row r="709" spans="1:11" x14ac:dyDescent="0.2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</row>
    <row r="710" spans="1:11" x14ac:dyDescent="0.2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</row>
    <row r="711" spans="1:11" x14ac:dyDescent="0.2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</row>
    <row r="712" spans="1:11" x14ac:dyDescent="0.2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</row>
    <row r="713" spans="1:11" x14ac:dyDescent="0.2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</row>
    <row r="714" spans="1:11" x14ac:dyDescent="0.2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</row>
    <row r="715" spans="1:11" x14ac:dyDescent="0.2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</row>
    <row r="716" spans="1:11" x14ac:dyDescent="0.2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</row>
    <row r="717" spans="1:11" x14ac:dyDescent="0.2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</row>
    <row r="718" spans="1:11" x14ac:dyDescent="0.2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</row>
    <row r="719" spans="1:11" x14ac:dyDescent="0.2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</row>
    <row r="720" spans="1:11" x14ac:dyDescent="0.2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</row>
    <row r="721" spans="1:11" x14ac:dyDescent="0.2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</row>
    <row r="722" spans="1:11" x14ac:dyDescent="0.2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</row>
    <row r="723" spans="1:11" x14ac:dyDescent="0.2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</row>
    <row r="724" spans="1:11" x14ac:dyDescent="0.2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</row>
    <row r="725" spans="1:11" x14ac:dyDescent="0.2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</row>
    <row r="726" spans="1:11" x14ac:dyDescent="0.2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</row>
    <row r="727" spans="1:11" x14ac:dyDescent="0.2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</row>
    <row r="728" spans="1:11" x14ac:dyDescent="0.2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</row>
    <row r="729" spans="1:11" x14ac:dyDescent="0.2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</row>
    <row r="730" spans="1:11" x14ac:dyDescent="0.2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</row>
    <row r="731" spans="1:11" x14ac:dyDescent="0.2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</row>
    <row r="732" spans="1:11" x14ac:dyDescent="0.2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</row>
    <row r="733" spans="1:11" x14ac:dyDescent="0.2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</row>
    <row r="734" spans="1:11" x14ac:dyDescent="0.2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</row>
    <row r="735" spans="1:11" x14ac:dyDescent="0.2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</row>
    <row r="736" spans="1:11" x14ac:dyDescent="0.2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</row>
    <row r="737" spans="1:11" x14ac:dyDescent="0.2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</row>
    <row r="738" spans="1:11" x14ac:dyDescent="0.2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</row>
    <row r="739" spans="1:11" x14ac:dyDescent="0.2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</row>
    <row r="740" spans="1:11" x14ac:dyDescent="0.2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</row>
    <row r="741" spans="1:11" x14ac:dyDescent="0.2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</row>
    <row r="742" spans="1:11" x14ac:dyDescent="0.2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</row>
    <row r="743" spans="1:11" x14ac:dyDescent="0.2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</row>
    <row r="744" spans="1:11" x14ac:dyDescent="0.2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</row>
    <row r="745" spans="1:11" x14ac:dyDescent="0.2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</row>
    <row r="746" spans="1:11" x14ac:dyDescent="0.2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</row>
    <row r="747" spans="1:11" x14ac:dyDescent="0.2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</row>
    <row r="748" spans="1:11" x14ac:dyDescent="0.2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</row>
    <row r="749" spans="1:11" x14ac:dyDescent="0.2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</row>
    <row r="750" spans="1:11" x14ac:dyDescent="0.2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</row>
    <row r="751" spans="1:11" x14ac:dyDescent="0.2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</row>
    <row r="752" spans="1:11" x14ac:dyDescent="0.2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</row>
    <row r="753" spans="1:11" x14ac:dyDescent="0.2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</row>
    <row r="754" spans="1:11" x14ac:dyDescent="0.2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</row>
    <row r="755" spans="1:11" x14ac:dyDescent="0.2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</row>
    <row r="756" spans="1:11" x14ac:dyDescent="0.2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</row>
    <row r="757" spans="1:11" x14ac:dyDescent="0.2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</row>
    <row r="758" spans="1:11" x14ac:dyDescent="0.2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</row>
    <row r="759" spans="1:11" x14ac:dyDescent="0.2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</row>
    <row r="760" spans="1:11" x14ac:dyDescent="0.2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</row>
    <row r="761" spans="1:11" x14ac:dyDescent="0.2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</row>
    <row r="762" spans="1:11" x14ac:dyDescent="0.2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</row>
    <row r="763" spans="1:11" x14ac:dyDescent="0.2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</row>
    <row r="764" spans="1:11" x14ac:dyDescent="0.2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</row>
    <row r="765" spans="1:11" x14ac:dyDescent="0.2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</row>
    <row r="766" spans="1:11" x14ac:dyDescent="0.2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</row>
    <row r="767" spans="1:11" x14ac:dyDescent="0.2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</row>
    <row r="768" spans="1:11" x14ac:dyDescent="0.2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</row>
    <row r="769" spans="1:11" x14ac:dyDescent="0.2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</row>
    <row r="770" spans="1:11" x14ac:dyDescent="0.2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</row>
    <row r="771" spans="1:11" x14ac:dyDescent="0.2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</row>
    <row r="772" spans="1:11" x14ac:dyDescent="0.2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</row>
    <row r="773" spans="1:11" x14ac:dyDescent="0.2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</row>
    <row r="774" spans="1:11" x14ac:dyDescent="0.2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</row>
    <row r="775" spans="1:11" x14ac:dyDescent="0.2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</row>
    <row r="776" spans="1:11" x14ac:dyDescent="0.2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</row>
    <row r="777" spans="1:11" x14ac:dyDescent="0.2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</row>
    <row r="778" spans="1:11" x14ac:dyDescent="0.2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</row>
    <row r="779" spans="1:11" x14ac:dyDescent="0.2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</row>
    <row r="780" spans="1:11" x14ac:dyDescent="0.2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</row>
    <row r="781" spans="1:11" x14ac:dyDescent="0.2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</row>
    <row r="782" spans="1:11" x14ac:dyDescent="0.2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</row>
    <row r="783" spans="1:11" x14ac:dyDescent="0.2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</row>
    <row r="784" spans="1:11" x14ac:dyDescent="0.2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</row>
    <row r="785" spans="1:11" x14ac:dyDescent="0.2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</row>
    <row r="786" spans="1:11" x14ac:dyDescent="0.2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</row>
    <row r="787" spans="1:11" x14ac:dyDescent="0.2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</row>
    <row r="788" spans="1:11" x14ac:dyDescent="0.2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</row>
    <row r="789" spans="1:11" x14ac:dyDescent="0.2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</row>
    <row r="790" spans="1:11" x14ac:dyDescent="0.2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</row>
    <row r="791" spans="1:11" x14ac:dyDescent="0.2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</row>
    <row r="792" spans="1:11" x14ac:dyDescent="0.2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</row>
    <row r="793" spans="1:11" x14ac:dyDescent="0.2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</row>
    <row r="794" spans="1:11" x14ac:dyDescent="0.2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</row>
    <row r="795" spans="1:11" x14ac:dyDescent="0.2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</row>
    <row r="796" spans="1:11" x14ac:dyDescent="0.2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</row>
    <row r="797" spans="1:11" x14ac:dyDescent="0.2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</row>
    <row r="798" spans="1:11" x14ac:dyDescent="0.2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</row>
    <row r="799" spans="1:11" x14ac:dyDescent="0.2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</row>
    <row r="800" spans="1:11" x14ac:dyDescent="0.2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</row>
    <row r="801" spans="1:11" x14ac:dyDescent="0.2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</row>
    <row r="802" spans="1:11" x14ac:dyDescent="0.2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</row>
    <row r="803" spans="1:11" x14ac:dyDescent="0.2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</row>
    <row r="804" spans="1:11" x14ac:dyDescent="0.2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</row>
    <row r="805" spans="1:11" x14ac:dyDescent="0.2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</row>
    <row r="806" spans="1:11" x14ac:dyDescent="0.2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</row>
    <row r="807" spans="1:11" x14ac:dyDescent="0.2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</row>
    <row r="808" spans="1:11" x14ac:dyDescent="0.2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</row>
    <row r="809" spans="1:11" x14ac:dyDescent="0.2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</row>
    <row r="810" spans="1:11" x14ac:dyDescent="0.2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</row>
    <row r="811" spans="1:11" x14ac:dyDescent="0.2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</row>
    <row r="812" spans="1:11" x14ac:dyDescent="0.2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</row>
    <row r="813" spans="1:11" x14ac:dyDescent="0.2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</row>
    <row r="814" spans="1:11" x14ac:dyDescent="0.2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</row>
    <row r="815" spans="1:11" x14ac:dyDescent="0.2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</row>
    <row r="816" spans="1:11" x14ac:dyDescent="0.2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</row>
    <row r="817" spans="1:11" x14ac:dyDescent="0.2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</row>
    <row r="818" spans="1:11" x14ac:dyDescent="0.2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</row>
    <row r="819" spans="1:11" x14ac:dyDescent="0.2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</row>
    <row r="820" spans="1:11" x14ac:dyDescent="0.2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</row>
    <row r="821" spans="1:11" x14ac:dyDescent="0.2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</row>
    <row r="822" spans="1:11" x14ac:dyDescent="0.2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</row>
    <row r="823" spans="1:11" x14ac:dyDescent="0.2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</row>
    <row r="824" spans="1:11" x14ac:dyDescent="0.2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</row>
    <row r="825" spans="1:11" x14ac:dyDescent="0.2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</row>
    <row r="826" spans="1:11" x14ac:dyDescent="0.2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</row>
    <row r="827" spans="1:11" x14ac:dyDescent="0.2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</row>
    <row r="828" spans="1:11" x14ac:dyDescent="0.2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</row>
    <row r="829" spans="1:11" x14ac:dyDescent="0.2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</row>
    <row r="830" spans="1:11" x14ac:dyDescent="0.2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</row>
    <row r="831" spans="1:11" x14ac:dyDescent="0.2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</row>
    <row r="832" spans="1:11" x14ac:dyDescent="0.2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</row>
    <row r="833" spans="1:11" x14ac:dyDescent="0.2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</row>
    <row r="834" spans="1:11" x14ac:dyDescent="0.2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</row>
    <row r="835" spans="1:11" x14ac:dyDescent="0.2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</row>
    <row r="836" spans="1:11" x14ac:dyDescent="0.2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</row>
    <row r="837" spans="1:11" x14ac:dyDescent="0.2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</row>
    <row r="838" spans="1:11" x14ac:dyDescent="0.2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</row>
    <row r="839" spans="1:11" x14ac:dyDescent="0.2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</row>
    <row r="840" spans="1:11" x14ac:dyDescent="0.2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</row>
    <row r="841" spans="1:11" x14ac:dyDescent="0.2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</row>
    <row r="842" spans="1:11" x14ac:dyDescent="0.2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</row>
    <row r="843" spans="1:11" x14ac:dyDescent="0.2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</row>
    <row r="844" spans="1:11" x14ac:dyDescent="0.2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</row>
    <row r="845" spans="1:11" x14ac:dyDescent="0.2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</row>
    <row r="846" spans="1:11" x14ac:dyDescent="0.2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</row>
    <row r="847" spans="1:11" x14ac:dyDescent="0.2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</row>
    <row r="848" spans="1:11" x14ac:dyDescent="0.2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</row>
    <row r="849" spans="1:11" x14ac:dyDescent="0.2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</row>
    <row r="850" spans="1:11" x14ac:dyDescent="0.2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</row>
    <row r="851" spans="1:11" x14ac:dyDescent="0.2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</row>
    <row r="852" spans="1:11" x14ac:dyDescent="0.2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</row>
    <row r="853" spans="1:11" x14ac:dyDescent="0.2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</row>
    <row r="854" spans="1:11" x14ac:dyDescent="0.2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</row>
    <row r="855" spans="1:11" x14ac:dyDescent="0.2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</row>
    <row r="856" spans="1:11" x14ac:dyDescent="0.2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</row>
    <row r="857" spans="1:11" x14ac:dyDescent="0.2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</row>
    <row r="858" spans="1:11" x14ac:dyDescent="0.2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</row>
    <row r="859" spans="1:11" x14ac:dyDescent="0.2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</row>
    <row r="860" spans="1:11" x14ac:dyDescent="0.2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</row>
    <row r="861" spans="1:11" x14ac:dyDescent="0.2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</row>
    <row r="862" spans="1:11" x14ac:dyDescent="0.2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</row>
    <row r="863" spans="1:11" x14ac:dyDescent="0.2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</row>
    <row r="864" spans="1:11" x14ac:dyDescent="0.2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</row>
    <row r="865" spans="1:11" x14ac:dyDescent="0.2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</row>
    <row r="866" spans="1:11" x14ac:dyDescent="0.2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</row>
    <row r="867" spans="1:11" x14ac:dyDescent="0.2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</row>
    <row r="868" spans="1:11" x14ac:dyDescent="0.2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</row>
    <row r="869" spans="1:11" x14ac:dyDescent="0.2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</row>
    <row r="870" spans="1:11" x14ac:dyDescent="0.2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</row>
    <row r="871" spans="1:11" x14ac:dyDescent="0.2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</row>
    <row r="872" spans="1:11" x14ac:dyDescent="0.2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</row>
    <row r="873" spans="1:11" x14ac:dyDescent="0.2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</row>
    <row r="874" spans="1:11" x14ac:dyDescent="0.2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</row>
    <row r="875" spans="1:11" x14ac:dyDescent="0.2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</row>
    <row r="876" spans="1:11" x14ac:dyDescent="0.2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</row>
    <row r="877" spans="1:11" x14ac:dyDescent="0.2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</row>
    <row r="878" spans="1:11" x14ac:dyDescent="0.2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</row>
    <row r="879" spans="1:11" x14ac:dyDescent="0.2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</row>
    <row r="880" spans="1:11" x14ac:dyDescent="0.2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</row>
    <row r="881" spans="1:11" x14ac:dyDescent="0.2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</row>
    <row r="882" spans="1:11" x14ac:dyDescent="0.2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</row>
    <row r="883" spans="1:11" x14ac:dyDescent="0.2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</row>
    <row r="884" spans="1:11" x14ac:dyDescent="0.2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</row>
    <row r="885" spans="1:11" x14ac:dyDescent="0.2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</row>
    <row r="886" spans="1:11" x14ac:dyDescent="0.2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</row>
    <row r="887" spans="1:11" x14ac:dyDescent="0.2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</row>
    <row r="888" spans="1:11" x14ac:dyDescent="0.2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</row>
    <row r="889" spans="1:11" x14ac:dyDescent="0.2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</row>
    <row r="890" spans="1:11" x14ac:dyDescent="0.2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</row>
    <row r="891" spans="1:11" x14ac:dyDescent="0.2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</row>
    <row r="892" spans="1:11" x14ac:dyDescent="0.2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</row>
    <row r="893" spans="1:11" x14ac:dyDescent="0.2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</row>
    <row r="894" spans="1:11" x14ac:dyDescent="0.2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</row>
    <row r="895" spans="1:11" x14ac:dyDescent="0.2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</row>
    <row r="896" spans="1:11" x14ac:dyDescent="0.2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</row>
    <row r="897" spans="1:11" x14ac:dyDescent="0.2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</row>
    <row r="898" spans="1:11" x14ac:dyDescent="0.2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</row>
    <row r="899" spans="1:11" x14ac:dyDescent="0.2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</row>
    <row r="900" spans="1:11" x14ac:dyDescent="0.2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</row>
    <row r="901" spans="1:11" x14ac:dyDescent="0.2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</row>
    <row r="902" spans="1:11" x14ac:dyDescent="0.2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</row>
    <row r="903" spans="1:11" x14ac:dyDescent="0.2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</row>
    <row r="904" spans="1:11" x14ac:dyDescent="0.2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</row>
    <row r="905" spans="1:11" x14ac:dyDescent="0.2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</row>
    <row r="906" spans="1:11" x14ac:dyDescent="0.2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</row>
    <row r="907" spans="1:11" x14ac:dyDescent="0.2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</row>
    <row r="908" spans="1:11" x14ac:dyDescent="0.2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</row>
    <row r="909" spans="1:11" x14ac:dyDescent="0.2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</row>
    <row r="910" spans="1:11" x14ac:dyDescent="0.2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</row>
    <row r="911" spans="1:11" x14ac:dyDescent="0.2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</row>
    <row r="912" spans="1:11" x14ac:dyDescent="0.2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</row>
    <row r="913" spans="1:11" x14ac:dyDescent="0.2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</row>
    <row r="914" spans="1:11" x14ac:dyDescent="0.2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</row>
    <row r="915" spans="1:11" x14ac:dyDescent="0.2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</row>
    <row r="916" spans="1:11" x14ac:dyDescent="0.2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</row>
    <row r="917" spans="1:11" x14ac:dyDescent="0.2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</row>
    <row r="918" spans="1:11" x14ac:dyDescent="0.2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</row>
    <row r="919" spans="1:11" x14ac:dyDescent="0.2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</row>
    <row r="920" spans="1:11" x14ac:dyDescent="0.2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</row>
    <row r="921" spans="1:11" x14ac:dyDescent="0.2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</row>
    <row r="922" spans="1:11" x14ac:dyDescent="0.2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</row>
    <row r="923" spans="1:11" x14ac:dyDescent="0.2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</row>
    <row r="924" spans="1:11" x14ac:dyDescent="0.2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</row>
    <row r="925" spans="1:11" x14ac:dyDescent="0.2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</row>
    <row r="926" spans="1:11" x14ac:dyDescent="0.2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</row>
    <row r="927" spans="1:11" x14ac:dyDescent="0.2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</row>
    <row r="928" spans="1:11" x14ac:dyDescent="0.2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</row>
    <row r="929" spans="1:11" x14ac:dyDescent="0.2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</row>
    <row r="930" spans="1:11" x14ac:dyDescent="0.2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</row>
    <row r="931" spans="1:11" x14ac:dyDescent="0.2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</row>
    <row r="932" spans="1:11" x14ac:dyDescent="0.2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</row>
    <row r="933" spans="1:11" x14ac:dyDescent="0.2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</row>
    <row r="934" spans="1:11" x14ac:dyDescent="0.2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</row>
    <row r="935" spans="1:11" x14ac:dyDescent="0.2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</row>
    <row r="936" spans="1:11" x14ac:dyDescent="0.2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</row>
    <row r="937" spans="1:11" x14ac:dyDescent="0.2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</row>
    <row r="938" spans="1:11" x14ac:dyDescent="0.2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</row>
    <row r="939" spans="1:11" x14ac:dyDescent="0.2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</row>
    <row r="940" spans="1:11" x14ac:dyDescent="0.2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</row>
    <row r="941" spans="1:11" x14ac:dyDescent="0.2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</row>
    <row r="942" spans="1:11" x14ac:dyDescent="0.2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</row>
    <row r="943" spans="1:11" x14ac:dyDescent="0.2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</row>
    <row r="944" spans="1:11" x14ac:dyDescent="0.2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</row>
    <row r="945" spans="1:11" x14ac:dyDescent="0.2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</row>
    <row r="946" spans="1:11" x14ac:dyDescent="0.2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</row>
    <row r="947" spans="1:11" x14ac:dyDescent="0.2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</row>
    <row r="948" spans="1:11" x14ac:dyDescent="0.2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</row>
    <row r="949" spans="1:11" x14ac:dyDescent="0.2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</row>
    <row r="950" spans="1:11" x14ac:dyDescent="0.2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</row>
    <row r="951" spans="1:11" x14ac:dyDescent="0.2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</row>
    <row r="952" spans="1:11" x14ac:dyDescent="0.2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</row>
    <row r="953" spans="1:11" x14ac:dyDescent="0.2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</row>
    <row r="954" spans="1:11" x14ac:dyDescent="0.2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</row>
    <row r="955" spans="1:11" x14ac:dyDescent="0.2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</row>
    <row r="956" spans="1:11" x14ac:dyDescent="0.2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</row>
    <row r="957" spans="1:11" x14ac:dyDescent="0.2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</row>
    <row r="958" spans="1:11" x14ac:dyDescent="0.2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</row>
    <row r="959" spans="1:11" x14ac:dyDescent="0.2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</row>
    <row r="960" spans="1:11" x14ac:dyDescent="0.2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</row>
    <row r="961" spans="1:11" x14ac:dyDescent="0.2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</row>
    <row r="962" spans="1:11" x14ac:dyDescent="0.2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</row>
    <row r="963" spans="1:11" x14ac:dyDescent="0.2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</row>
    <row r="964" spans="1:11" x14ac:dyDescent="0.2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</row>
    <row r="965" spans="1:11" x14ac:dyDescent="0.2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</row>
    <row r="966" spans="1:11" x14ac:dyDescent="0.2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</row>
    <row r="967" spans="1:11" x14ac:dyDescent="0.2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</row>
    <row r="968" spans="1:11" x14ac:dyDescent="0.2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</row>
    <row r="969" spans="1:11" x14ac:dyDescent="0.2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</row>
    <row r="970" spans="1:11" x14ac:dyDescent="0.2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</row>
    <row r="971" spans="1:11" x14ac:dyDescent="0.2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</row>
    <row r="972" spans="1:11" x14ac:dyDescent="0.2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</row>
    <row r="973" spans="1:11" x14ac:dyDescent="0.2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</row>
    <row r="974" spans="1:11" x14ac:dyDescent="0.2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</row>
    <row r="975" spans="1:11" x14ac:dyDescent="0.2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</row>
    <row r="976" spans="1:11" x14ac:dyDescent="0.2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</row>
    <row r="977" spans="1:11" x14ac:dyDescent="0.2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</row>
    <row r="978" spans="1:11" x14ac:dyDescent="0.2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</row>
    <row r="979" spans="1:11" x14ac:dyDescent="0.2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</row>
    <row r="980" spans="1:11" x14ac:dyDescent="0.2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</row>
    <row r="981" spans="1:11" x14ac:dyDescent="0.2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</row>
    <row r="982" spans="1:11" x14ac:dyDescent="0.2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</row>
    <row r="983" spans="1:11" x14ac:dyDescent="0.2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</row>
    <row r="984" spans="1:11" x14ac:dyDescent="0.2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</row>
    <row r="985" spans="1:11" x14ac:dyDescent="0.2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</row>
    <row r="986" spans="1:11" x14ac:dyDescent="0.2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</row>
    <row r="987" spans="1:11" x14ac:dyDescent="0.2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</row>
    <row r="988" spans="1:11" x14ac:dyDescent="0.2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</row>
    <row r="989" spans="1:11" x14ac:dyDescent="0.2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</row>
    <row r="990" spans="1:11" x14ac:dyDescent="0.2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</row>
    <row r="991" spans="1:11" x14ac:dyDescent="0.2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</row>
    <row r="992" spans="1:11" x14ac:dyDescent="0.2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</row>
    <row r="993" spans="1:11" x14ac:dyDescent="0.2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</row>
    <row r="994" spans="1:11" x14ac:dyDescent="0.2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</row>
    <row r="995" spans="1:11" x14ac:dyDescent="0.2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</row>
    <row r="996" spans="1:11" x14ac:dyDescent="0.2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</row>
    <row r="997" spans="1:11" x14ac:dyDescent="0.2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</row>
    <row r="998" spans="1:11" x14ac:dyDescent="0.2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</row>
    <row r="999" spans="1:11" x14ac:dyDescent="0.2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</row>
    <row r="1000" spans="1:11" x14ac:dyDescent="0.2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</row>
    <row r="1001" spans="1:11" x14ac:dyDescent="0.2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</row>
    <row r="1002" spans="1:11" x14ac:dyDescent="0.2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</row>
    <row r="1003" spans="1:11" x14ac:dyDescent="0.2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</row>
    <row r="1004" spans="1:11" x14ac:dyDescent="0.2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</row>
    <row r="1005" spans="1:11" x14ac:dyDescent="0.2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</row>
    <row r="1006" spans="1:11" x14ac:dyDescent="0.2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</row>
    <row r="1007" spans="1:11" x14ac:dyDescent="0.2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</row>
    <row r="1008" spans="1:11" x14ac:dyDescent="0.2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</row>
    <row r="1009" spans="1:11" x14ac:dyDescent="0.2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</row>
    <row r="1010" spans="1:11" x14ac:dyDescent="0.2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</row>
    <row r="1011" spans="1:11" x14ac:dyDescent="0.2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</row>
    <row r="1012" spans="1:11" x14ac:dyDescent="0.2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</row>
    <row r="1013" spans="1:11" x14ac:dyDescent="0.2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</row>
    <row r="1014" spans="1:11" x14ac:dyDescent="0.2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</row>
    <row r="1015" spans="1:11" x14ac:dyDescent="0.2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</row>
    <row r="1016" spans="1:11" x14ac:dyDescent="0.2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</row>
    <row r="1017" spans="1:11" x14ac:dyDescent="0.2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</row>
    <row r="1018" spans="1:11" x14ac:dyDescent="0.2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</row>
    <row r="1019" spans="1:11" x14ac:dyDescent="0.2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</row>
    <row r="1020" spans="1:11" x14ac:dyDescent="0.2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</row>
    <row r="1021" spans="1:11" x14ac:dyDescent="0.2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</row>
    <row r="1022" spans="1:11" x14ac:dyDescent="0.2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</row>
    <row r="1023" spans="1:11" x14ac:dyDescent="0.2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</row>
    <row r="1024" spans="1:11" x14ac:dyDescent="0.2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</row>
    <row r="1025" spans="1:11" x14ac:dyDescent="0.2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</row>
    <row r="1026" spans="1:11" x14ac:dyDescent="0.2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</row>
    <row r="1027" spans="1:11" x14ac:dyDescent="0.2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</row>
    <row r="1028" spans="1:11" x14ac:dyDescent="0.2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</row>
    <row r="1029" spans="1:11" x14ac:dyDescent="0.2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</row>
    <row r="1030" spans="1:11" x14ac:dyDescent="0.2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</row>
    <row r="1031" spans="1:11" x14ac:dyDescent="0.2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</row>
    <row r="1032" spans="1:11" x14ac:dyDescent="0.2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</row>
    <row r="1033" spans="1:11" x14ac:dyDescent="0.2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</row>
    <row r="1034" spans="1:11" x14ac:dyDescent="0.2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</row>
    <row r="1035" spans="1:11" x14ac:dyDescent="0.2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</row>
    <row r="1036" spans="1:11" x14ac:dyDescent="0.2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</row>
    <row r="1037" spans="1:11" x14ac:dyDescent="0.2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</row>
    <row r="1038" spans="1:11" x14ac:dyDescent="0.2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</row>
    <row r="1039" spans="1:11" x14ac:dyDescent="0.2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</row>
    <row r="1040" spans="1:11" x14ac:dyDescent="0.2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</row>
    <row r="1041" spans="1:11" x14ac:dyDescent="0.2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</row>
    <row r="1042" spans="1:11" x14ac:dyDescent="0.2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</row>
    <row r="1043" spans="1:11" x14ac:dyDescent="0.2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</row>
    <row r="1044" spans="1:11" x14ac:dyDescent="0.2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</row>
    <row r="1045" spans="1:11" x14ac:dyDescent="0.2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</row>
    <row r="1046" spans="1:11" x14ac:dyDescent="0.2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</row>
    <row r="1047" spans="1:11" x14ac:dyDescent="0.2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</row>
    <row r="1048" spans="1:11" x14ac:dyDescent="0.2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</row>
    <row r="1049" spans="1:11" x14ac:dyDescent="0.2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</row>
    <row r="1050" spans="1:11" x14ac:dyDescent="0.2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</row>
    <row r="1051" spans="1:11" x14ac:dyDescent="0.2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</row>
    <row r="1052" spans="1:11" x14ac:dyDescent="0.2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</row>
    <row r="1053" spans="1:11" x14ac:dyDescent="0.2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</row>
    <row r="1054" spans="1:11" x14ac:dyDescent="0.2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</row>
    <row r="1055" spans="1:11" x14ac:dyDescent="0.2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</row>
    <row r="1056" spans="1:11" x14ac:dyDescent="0.2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</row>
    <row r="1057" spans="1:11" x14ac:dyDescent="0.2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</row>
    <row r="1058" spans="1:11" x14ac:dyDescent="0.2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</row>
    <row r="1059" spans="1:11" x14ac:dyDescent="0.2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</row>
    <row r="1060" spans="1:11" x14ac:dyDescent="0.2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</row>
    <row r="1061" spans="1:11" x14ac:dyDescent="0.2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</row>
    <row r="1062" spans="1:11" x14ac:dyDescent="0.2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</row>
    <row r="1063" spans="1:11" x14ac:dyDescent="0.2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</row>
    <row r="1064" spans="1:11" x14ac:dyDescent="0.2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</row>
    <row r="1065" spans="1:11" x14ac:dyDescent="0.2">
      <c r="A1065" s="78"/>
      <c r="B1065" s="78"/>
      <c r="C1065" s="78"/>
      <c r="D1065" s="78"/>
      <c r="E1065" s="78"/>
      <c r="F1065" s="78"/>
      <c r="G1065" s="78"/>
      <c r="H1065" s="78"/>
      <c r="I1065" s="78"/>
      <c r="J1065" s="78"/>
      <c r="K1065" s="78"/>
    </row>
    <row r="1066" spans="1:11" x14ac:dyDescent="0.2">
      <c r="A1066" s="78"/>
      <c r="B1066" s="78"/>
      <c r="C1066" s="78"/>
      <c r="D1066" s="78"/>
      <c r="E1066" s="78"/>
      <c r="F1066" s="78"/>
      <c r="G1066" s="78"/>
      <c r="H1066" s="78"/>
      <c r="I1066" s="78"/>
      <c r="J1066" s="78"/>
      <c r="K1066" s="78"/>
    </row>
    <row r="1067" spans="1:11" x14ac:dyDescent="0.2">
      <c r="A1067" s="78"/>
      <c r="B1067" s="78"/>
      <c r="C1067" s="78"/>
      <c r="D1067" s="78"/>
      <c r="E1067" s="78"/>
      <c r="F1067" s="78"/>
      <c r="G1067" s="78"/>
      <c r="H1067" s="78"/>
      <c r="I1067" s="78"/>
      <c r="J1067" s="78"/>
      <c r="K1067" s="78"/>
    </row>
    <row r="1068" spans="1:11" x14ac:dyDescent="0.2">
      <c r="A1068" s="78"/>
      <c r="B1068" s="78"/>
      <c r="C1068" s="78"/>
      <c r="D1068" s="78"/>
      <c r="E1068" s="78"/>
      <c r="F1068" s="78"/>
      <c r="G1068" s="78"/>
      <c r="H1068" s="78"/>
      <c r="I1068" s="78"/>
      <c r="J1068" s="78"/>
      <c r="K1068" s="78"/>
    </row>
    <row r="1069" spans="1:11" x14ac:dyDescent="0.2">
      <c r="A1069" s="78"/>
      <c r="B1069" s="78"/>
      <c r="C1069" s="78"/>
      <c r="D1069" s="78"/>
      <c r="E1069" s="78"/>
      <c r="F1069" s="78"/>
      <c r="G1069" s="78"/>
      <c r="H1069" s="78"/>
      <c r="I1069" s="78"/>
      <c r="J1069" s="78"/>
      <c r="K1069" s="78"/>
    </row>
    <row r="1070" spans="1:11" x14ac:dyDescent="0.2">
      <c r="A1070" s="78"/>
      <c r="B1070" s="78"/>
      <c r="C1070" s="78"/>
      <c r="D1070" s="78"/>
      <c r="E1070" s="78"/>
      <c r="F1070" s="78"/>
      <c r="G1070" s="78"/>
      <c r="H1070" s="78"/>
      <c r="I1070" s="78"/>
      <c r="J1070" s="78"/>
      <c r="K1070" s="78"/>
    </row>
    <row r="1071" spans="1:11" x14ac:dyDescent="0.2">
      <c r="A1071" s="78"/>
      <c r="B1071" s="78"/>
      <c r="C1071" s="78"/>
      <c r="D1071" s="78"/>
      <c r="E1071" s="78"/>
      <c r="F1071" s="78"/>
      <c r="G1071" s="78"/>
      <c r="H1071" s="78"/>
      <c r="I1071" s="78"/>
      <c r="J1071" s="78"/>
      <c r="K1071" s="78"/>
    </row>
    <row r="1072" spans="1:11" x14ac:dyDescent="0.2">
      <c r="A1072" s="78"/>
      <c r="B1072" s="78"/>
      <c r="C1072" s="78"/>
      <c r="D1072" s="78"/>
      <c r="E1072" s="78"/>
      <c r="F1072" s="78"/>
      <c r="G1072" s="78"/>
      <c r="H1072" s="78"/>
      <c r="I1072" s="78"/>
      <c r="J1072" s="78"/>
      <c r="K1072" s="78"/>
    </row>
    <row r="1073" spans="1:11" x14ac:dyDescent="0.2">
      <c r="A1073" s="78"/>
      <c r="B1073" s="78"/>
      <c r="C1073" s="78"/>
      <c r="D1073" s="78"/>
      <c r="E1073" s="78"/>
      <c r="F1073" s="78"/>
      <c r="G1073" s="78"/>
      <c r="H1073" s="78"/>
      <c r="I1073" s="78"/>
      <c r="J1073" s="78"/>
      <c r="K1073" s="78"/>
    </row>
    <row r="1074" spans="1:11" x14ac:dyDescent="0.2">
      <c r="A1074" s="78"/>
      <c r="B1074" s="78"/>
      <c r="C1074" s="78"/>
      <c r="D1074" s="78"/>
      <c r="E1074" s="78"/>
      <c r="F1074" s="78"/>
      <c r="G1074" s="78"/>
      <c r="H1074" s="78"/>
      <c r="I1074" s="78"/>
      <c r="J1074" s="78"/>
      <c r="K1074" s="78"/>
    </row>
    <row r="1075" spans="1:11" x14ac:dyDescent="0.2">
      <c r="A1075" s="78"/>
      <c r="B1075" s="78"/>
      <c r="C1075" s="78"/>
      <c r="D1075" s="78"/>
      <c r="E1075" s="78"/>
      <c r="F1075" s="78"/>
      <c r="G1075" s="78"/>
      <c r="H1075" s="78"/>
      <c r="I1075" s="78"/>
      <c r="J1075" s="78"/>
      <c r="K1075" s="78"/>
    </row>
    <row r="1076" spans="1:11" x14ac:dyDescent="0.2">
      <c r="A1076" s="78"/>
      <c r="B1076" s="78"/>
      <c r="C1076" s="78"/>
      <c r="D1076" s="78"/>
      <c r="E1076" s="78"/>
      <c r="F1076" s="78"/>
      <c r="G1076" s="78"/>
      <c r="H1076" s="78"/>
      <c r="I1076" s="78"/>
      <c r="J1076" s="78"/>
      <c r="K1076" s="78"/>
    </row>
    <row r="1077" spans="1:11" x14ac:dyDescent="0.2">
      <c r="A1077" s="78"/>
      <c r="B1077" s="78"/>
      <c r="C1077" s="78"/>
      <c r="D1077" s="78"/>
      <c r="E1077" s="78"/>
      <c r="F1077" s="78"/>
      <c r="G1077" s="78"/>
      <c r="H1077" s="78"/>
      <c r="I1077" s="78"/>
      <c r="J1077" s="78"/>
      <c r="K1077" s="78"/>
    </row>
    <row r="1078" spans="1:11" x14ac:dyDescent="0.2">
      <c r="A1078" s="78"/>
      <c r="B1078" s="78"/>
      <c r="C1078" s="78"/>
      <c r="D1078" s="78"/>
      <c r="E1078" s="78"/>
      <c r="F1078" s="78"/>
      <c r="G1078" s="78"/>
      <c r="H1078" s="78"/>
      <c r="I1078" s="78"/>
      <c r="J1078" s="78"/>
      <c r="K1078" s="78"/>
    </row>
    <row r="1079" spans="1:11" x14ac:dyDescent="0.2">
      <c r="A1079" s="78"/>
      <c r="B1079" s="78"/>
      <c r="C1079" s="78"/>
      <c r="D1079" s="78"/>
      <c r="E1079" s="78"/>
      <c r="F1079" s="78"/>
      <c r="G1079" s="78"/>
      <c r="H1079" s="78"/>
      <c r="I1079" s="78"/>
      <c r="J1079" s="78"/>
      <c r="K1079" s="78"/>
    </row>
    <row r="1080" spans="1:11" x14ac:dyDescent="0.2">
      <c r="A1080" s="78"/>
      <c r="B1080" s="78"/>
      <c r="C1080" s="78"/>
      <c r="D1080" s="78"/>
      <c r="E1080" s="78"/>
      <c r="F1080" s="78"/>
      <c r="G1080" s="78"/>
      <c r="H1080" s="78"/>
      <c r="I1080" s="78"/>
      <c r="J1080" s="78"/>
      <c r="K1080" s="78"/>
    </row>
    <row r="1081" spans="1:11" x14ac:dyDescent="0.2">
      <c r="A1081" s="78"/>
      <c r="B1081" s="78"/>
      <c r="C1081" s="78"/>
      <c r="D1081" s="78"/>
      <c r="E1081" s="78"/>
      <c r="F1081" s="78"/>
      <c r="G1081" s="78"/>
      <c r="H1081" s="78"/>
      <c r="I1081" s="78"/>
      <c r="J1081" s="78"/>
      <c r="K1081" s="78"/>
    </row>
    <row r="1082" spans="1:11" x14ac:dyDescent="0.2">
      <c r="A1082" s="78"/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</row>
    <row r="1083" spans="1:11" x14ac:dyDescent="0.2">
      <c r="A1083" s="78"/>
      <c r="B1083" s="78"/>
      <c r="C1083" s="78"/>
      <c r="D1083" s="78"/>
      <c r="E1083" s="78"/>
      <c r="F1083" s="78"/>
      <c r="G1083" s="78"/>
      <c r="H1083" s="78"/>
      <c r="I1083" s="78"/>
      <c r="J1083" s="78"/>
      <c r="K1083" s="78"/>
    </row>
    <row r="1084" spans="1:11" x14ac:dyDescent="0.2">
      <c r="A1084" s="78"/>
      <c r="B1084" s="78"/>
      <c r="C1084" s="78"/>
      <c r="D1084" s="78"/>
      <c r="E1084" s="78"/>
      <c r="F1084" s="78"/>
      <c r="G1084" s="78"/>
      <c r="H1084" s="78"/>
      <c r="I1084" s="78"/>
      <c r="J1084" s="78"/>
      <c r="K1084" s="78"/>
    </row>
    <row r="1085" spans="1:11" x14ac:dyDescent="0.2">
      <c r="A1085" s="78"/>
      <c r="B1085" s="78"/>
      <c r="C1085" s="78"/>
      <c r="D1085" s="78"/>
      <c r="E1085" s="78"/>
      <c r="F1085" s="78"/>
      <c r="G1085" s="78"/>
      <c r="H1085" s="78"/>
      <c r="I1085" s="78"/>
      <c r="J1085" s="78"/>
      <c r="K1085" s="78"/>
    </row>
    <row r="1086" spans="1:11" x14ac:dyDescent="0.2">
      <c r="A1086" s="78"/>
      <c r="B1086" s="78"/>
      <c r="C1086" s="78"/>
      <c r="D1086" s="78"/>
      <c r="E1086" s="78"/>
      <c r="F1086" s="78"/>
      <c r="G1086" s="78"/>
      <c r="H1086" s="78"/>
      <c r="I1086" s="78"/>
      <c r="J1086" s="78"/>
      <c r="K1086" s="78"/>
    </row>
    <row r="1087" spans="1:11" x14ac:dyDescent="0.2">
      <c r="A1087" s="78"/>
      <c r="B1087" s="78"/>
      <c r="C1087" s="78"/>
      <c r="D1087" s="78"/>
      <c r="E1087" s="78"/>
      <c r="F1087" s="78"/>
      <c r="G1087" s="78"/>
      <c r="H1087" s="78"/>
      <c r="I1087" s="78"/>
      <c r="J1087" s="78"/>
      <c r="K1087" s="78"/>
    </row>
    <row r="1088" spans="1:11" x14ac:dyDescent="0.2">
      <c r="A1088" s="78"/>
      <c r="B1088" s="78"/>
      <c r="C1088" s="78"/>
      <c r="D1088" s="78"/>
      <c r="E1088" s="78"/>
      <c r="F1088" s="78"/>
      <c r="G1088" s="78"/>
      <c r="H1088" s="78"/>
      <c r="I1088" s="78"/>
      <c r="J1088" s="78"/>
      <c r="K1088" s="78"/>
    </row>
    <row r="1089" spans="1:11" x14ac:dyDescent="0.2">
      <c r="A1089" s="78"/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</row>
    <row r="1090" spans="1:11" x14ac:dyDescent="0.2">
      <c r="A1090" s="78"/>
      <c r="B1090" s="78"/>
      <c r="C1090" s="78"/>
      <c r="D1090" s="78"/>
      <c r="E1090" s="78"/>
      <c r="F1090" s="78"/>
      <c r="G1090" s="78"/>
      <c r="H1090" s="78"/>
      <c r="I1090" s="78"/>
      <c r="J1090" s="78"/>
      <c r="K1090" s="78"/>
    </row>
    <row r="1091" spans="1:11" x14ac:dyDescent="0.2">
      <c r="A1091" s="78"/>
      <c r="B1091" s="78"/>
      <c r="C1091" s="78"/>
      <c r="D1091" s="78"/>
      <c r="E1091" s="78"/>
      <c r="F1091" s="78"/>
      <c r="G1091" s="78"/>
      <c r="H1091" s="78"/>
      <c r="I1091" s="78"/>
      <c r="J1091" s="78"/>
      <c r="K1091" s="78"/>
    </row>
    <row r="1092" spans="1:11" x14ac:dyDescent="0.2">
      <c r="A1092" s="78"/>
      <c r="B1092" s="78"/>
      <c r="C1092" s="78"/>
      <c r="D1092" s="78"/>
      <c r="E1092" s="78"/>
      <c r="F1092" s="78"/>
      <c r="G1092" s="78"/>
      <c r="H1092" s="78"/>
      <c r="I1092" s="78"/>
      <c r="J1092" s="78"/>
      <c r="K1092" s="78"/>
    </row>
    <row r="1093" spans="1:11" x14ac:dyDescent="0.2">
      <c r="A1093" s="78"/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</row>
    <row r="1094" spans="1:11" x14ac:dyDescent="0.2">
      <c r="A1094" s="78"/>
      <c r="B1094" s="78"/>
      <c r="C1094" s="78"/>
      <c r="D1094" s="78"/>
      <c r="E1094" s="78"/>
      <c r="F1094" s="78"/>
      <c r="G1094" s="78"/>
      <c r="H1094" s="78"/>
      <c r="I1094" s="78"/>
      <c r="J1094" s="78"/>
      <c r="K1094" s="78"/>
    </row>
    <row r="1095" spans="1:11" x14ac:dyDescent="0.2">
      <c r="A1095" s="78"/>
      <c r="B1095" s="78"/>
      <c r="C1095" s="78"/>
      <c r="D1095" s="78"/>
      <c r="E1095" s="78"/>
      <c r="F1095" s="78"/>
      <c r="G1095" s="78"/>
      <c r="H1095" s="78"/>
      <c r="I1095" s="78"/>
      <c r="J1095" s="78"/>
      <c r="K1095" s="78"/>
    </row>
    <row r="1096" spans="1:11" x14ac:dyDescent="0.2">
      <c r="A1096" s="78"/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</row>
    <row r="1097" spans="1:11" x14ac:dyDescent="0.2">
      <c r="A1097" s="78"/>
      <c r="B1097" s="78"/>
      <c r="C1097" s="78"/>
      <c r="D1097" s="78"/>
      <c r="E1097" s="78"/>
      <c r="F1097" s="78"/>
      <c r="G1097" s="78"/>
      <c r="H1097" s="78"/>
      <c r="I1097" s="78"/>
      <c r="J1097" s="78"/>
      <c r="K1097" s="78"/>
    </row>
    <row r="1098" spans="1:11" x14ac:dyDescent="0.2">
      <c r="A1098" s="78"/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</row>
    <row r="1099" spans="1:11" x14ac:dyDescent="0.2">
      <c r="A1099" s="78"/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</row>
    <row r="1100" spans="1:11" x14ac:dyDescent="0.2">
      <c r="A1100" s="78"/>
      <c r="B1100" s="78"/>
      <c r="C1100" s="78"/>
      <c r="D1100" s="78"/>
      <c r="E1100" s="78"/>
      <c r="F1100" s="78"/>
      <c r="G1100" s="78"/>
      <c r="H1100" s="78"/>
      <c r="I1100" s="78"/>
      <c r="J1100" s="78"/>
      <c r="K1100" s="78"/>
    </row>
    <row r="1101" spans="1:11" x14ac:dyDescent="0.2">
      <c r="A1101" s="78"/>
      <c r="B1101" s="78"/>
      <c r="C1101" s="78"/>
      <c r="D1101" s="78"/>
      <c r="E1101" s="78"/>
      <c r="F1101" s="78"/>
      <c r="G1101" s="78"/>
      <c r="H1101" s="78"/>
      <c r="I1101" s="78"/>
      <c r="J1101" s="78"/>
      <c r="K1101" s="78"/>
    </row>
    <row r="1102" spans="1:11" x14ac:dyDescent="0.2">
      <c r="A1102" s="78"/>
      <c r="B1102" s="78"/>
      <c r="C1102" s="78"/>
      <c r="D1102" s="78"/>
      <c r="E1102" s="78"/>
      <c r="F1102" s="78"/>
      <c r="G1102" s="78"/>
      <c r="H1102" s="78"/>
      <c r="I1102" s="78"/>
      <c r="J1102" s="78"/>
      <c r="K1102" s="78"/>
    </row>
    <row r="1103" spans="1:11" x14ac:dyDescent="0.2">
      <c r="A1103" s="78"/>
      <c r="B1103" s="78"/>
      <c r="C1103" s="78"/>
      <c r="D1103" s="78"/>
      <c r="E1103" s="78"/>
      <c r="F1103" s="78"/>
      <c r="G1103" s="78"/>
      <c r="H1103" s="78"/>
      <c r="I1103" s="78"/>
      <c r="J1103" s="78"/>
      <c r="K1103" s="78"/>
    </row>
    <row r="1104" spans="1:11" x14ac:dyDescent="0.2">
      <c r="A1104" s="78"/>
      <c r="B1104" s="78"/>
      <c r="C1104" s="78"/>
      <c r="D1104" s="78"/>
      <c r="E1104" s="78"/>
      <c r="F1104" s="78"/>
      <c r="G1104" s="78"/>
      <c r="H1104" s="78"/>
      <c r="I1104" s="78"/>
      <c r="J1104" s="78"/>
      <c r="K1104" s="78"/>
    </row>
    <row r="1105" spans="1:11" x14ac:dyDescent="0.2">
      <c r="A1105" s="78"/>
      <c r="B1105" s="78"/>
      <c r="C1105" s="78"/>
      <c r="D1105" s="78"/>
      <c r="E1105" s="78"/>
      <c r="F1105" s="78"/>
      <c r="G1105" s="78"/>
      <c r="H1105" s="78"/>
      <c r="I1105" s="78"/>
      <c r="J1105" s="78"/>
      <c r="K1105" s="78"/>
    </row>
    <row r="1106" spans="1:11" x14ac:dyDescent="0.2">
      <c r="A1106" s="78"/>
      <c r="B1106" s="78"/>
      <c r="C1106" s="78"/>
      <c r="D1106" s="78"/>
      <c r="E1106" s="78"/>
      <c r="F1106" s="78"/>
      <c r="G1106" s="78"/>
      <c r="H1106" s="78"/>
      <c r="I1106" s="78"/>
      <c r="J1106" s="78"/>
      <c r="K1106" s="78"/>
    </row>
    <row r="1107" spans="1:11" x14ac:dyDescent="0.2">
      <c r="A1107" s="78"/>
      <c r="B1107" s="78"/>
      <c r="C1107" s="78"/>
      <c r="D1107" s="78"/>
      <c r="E1107" s="78"/>
      <c r="F1107" s="78"/>
      <c r="G1107" s="78"/>
      <c r="H1107" s="78"/>
      <c r="I1107" s="78"/>
      <c r="J1107" s="78"/>
      <c r="K1107" s="78"/>
    </row>
    <row r="1108" spans="1:11" x14ac:dyDescent="0.2">
      <c r="A1108" s="78"/>
      <c r="B1108" s="78"/>
      <c r="C1108" s="78"/>
      <c r="D1108" s="78"/>
      <c r="E1108" s="78"/>
      <c r="F1108" s="78"/>
      <c r="G1108" s="78"/>
      <c r="H1108" s="78"/>
      <c r="I1108" s="78"/>
      <c r="J1108" s="78"/>
      <c r="K1108" s="78"/>
    </row>
    <row r="1109" spans="1:11" x14ac:dyDescent="0.2">
      <c r="A1109" s="78"/>
      <c r="B1109" s="78"/>
      <c r="C1109" s="78"/>
      <c r="D1109" s="78"/>
      <c r="E1109" s="78"/>
      <c r="F1109" s="78"/>
      <c r="G1109" s="78"/>
      <c r="H1109" s="78"/>
      <c r="I1109" s="78"/>
      <c r="J1109" s="78"/>
      <c r="K1109" s="78"/>
    </row>
    <row r="1110" spans="1:11" x14ac:dyDescent="0.2">
      <c r="A1110" s="78"/>
      <c r="B1110" s="78"/>
      <c r="C1110" s="78"/>
      <c r="D1110" s="78"/>
      <c r="E1110" s="78"/>
      <c r="F1110" s="78"/>
      <c r="G1110" s="78"/>
      <c r="H1110" s="78"/>
      <c r="I1110" s="78"/>
      <c r="J1110" s="78"/>
      <c r="K1110" s="78"/>
    </row>
    <row r="1111" spans="1:11" x14ac:dyDescent="0.2">
      <c r="A1111" s="78"/>
      <c r="B1111" s="78"/>
      <c r="C1111" s="78"/>
      <c r="D1111" s="78"/>
      <c r="E1111" s="78"/>
      <c r="F1111" s="78"/>
      <c r="G1111" s="78"/>
      <c r="H1111" s="78"/>
      <c r="I1111" s="78"/>
      <c r="J1111" s="78"/>
      <c r="K1111" s="78"/>
    </row>
    <row r="1112" spans="1:11" x14ac:dyDescent="0.2">
      <c r="A1112" s="78"/>
      <c r="B1112" s="78"/>
      <c r="C1112" s="78"/>
      <c r="D1112" s="78"/>
      <c r="E1112" s="78"/>
      <c r="F1112" s="78"/>
      <c r="G1112" s="78"/>
      <c r="H1112" s="78"/>
      <c r="I1112" s="78"/>
      <c r="J1112" s="78"/>
      <c r="K1112" s="78"/>
    </row>
    <row r="1113" spans="1:11" x14ac:dyDescent="0.2">
      <c r="A1113" s="78"/>
      <c r="B1113" s="78"/>
      <c r="C1113" s="78"/>
      <c r="D1113" s="78"/>
      <c r="E1113" s="78"/>
      <c r="F1113" s="78"/>
      <c r="G1113" s="78"/>
      <c r="H1113" s="78"/>
      <c r="I1113" s="78"/>
      <c r="J1113" s="78"/>
      <c r="K1113" s="78"/>
    </row>
    <row r="1114" spans="1:11" x14ac:dyDescent="0.2">
      <c r="A1114" s="78"/>
      <c r="B1114" s="78"/>
      <c r="C1114" s="78"/>
      <c r="D1114" s="78"/>
      <c r="E1114" s="78"/>
      <c r="F1114" s="78"/>
      <c r="G1114" s="78"/>
      <c r="H1114" s="78"/>
      <c r="I1114" s="78"/>
      <c r="J1114" s="78"/>
      <c r="K1114" s="78"/>
    </row>
    <row r="1115" spans="1:11" x14ac:dyDescent="0.2">
      <c r="A1115" s="78"/>
      <c r="B1115" s="78"/>
      <c r="C1115" s="78"/>
      <c r="D1115" s="78"/>
      <c r="E1115" s="78"/>
      <c r="F1115" s="78"/>
      <c r="G1115" s="78"/>
      <c r="H1115" s="78"/>
      <c r="I1115" s="78"/>
      <c r="J1115" s="78"/>
      <c r="K1115" s="78"/>
    </row>
    <row r="1116" spans="1:11" x14ac:dyDescent="0.2">
      <c r="A1116" s="78"/>
      <c r="B1116" s="78"/>
      <c r="C1116" s="78"/>
      <c r="D1116" s="78"/>
      <c r="E1116" s="78"/>
      <c r="F1116" s="78"/>
      <c r="G1116" s="78"/>
      <c r="H1116" s="78"/>
      <c r="I1116" s="78"/>
      <c r="J1116" s="78"/>
      <c r="K1116" s="78"/>
    </row>
    <row r="1117" spans="1:11" x14ac:dyDescent="0.2">
      <c r="A1117" s="78"/>
      <c r="B1117" s="78"/>
      <c r="C1117" s="78"/>
      <c r="D1117" s="78"/>
      <c r="E1117" s="78"/>
      <c r="F1117" s="78"/>
      <c r="G1117" s="78"/>
      <c r="H1117" s="78"/>
      <c r="I1117" s="78"/>
      <c r="J1117" s="78"/>
      <c r="K1117" s="78"/>
    </row>
    <row r="1118" spans="1:11" x14ac:dyDescent="0.2">
      <c r="A1118" s="78"/>
      <c r="B1118" s="78"/>
      <c r="C1118" s="78"/>
      <c r="D1118" s="78"/>
      <c r="E1118" s="78"/>
      <c r="F1118" s="78"/>
      <c r="G1118" s="78"/>
      <c r="H1118" s="78"/>
      <c r="I1118" s="78"/>
      <c r="J1118" s="78"/>
      <c r="K1118" s="78"/>
    </row>
    <row r="1119" spans="1:11" x14ac:dyDescent="0.2">
      <c r="A1119" s="78"/>
      <c r="B1119" s="78"/>
      <c r="C1119" s="78"/>
      <c r="D1119" s="78"/>
      <c r="E1119" s="78"/>
      <c r="F1119" s="78"/>
      <c r="G1119" s="78"/>
      <c r="H1119" s="78"/>
      <c r="I1119" s="78"/>
      <c r="J1119" s="78"/>
      <c r="K1119" s="78"/>
    </row>
    <row r="1120" spans="1:11" x14ac:dyDescent="0.2">
      <c r="A1120" s="78"/>
      <c r="B1120" s="78"/>
      <c r="C1120" s="78"/>
      <c r="D1120" s="78"/>
      <c r="E1120" s="78"/>
      <c r="F1120" s="78"/>
      <c r="G1120" s="78"/>
      <c r="H1120" s="78"/>
      <c r="I1120" s="78"/>
      <c r="J1120" s="78"/>
      <c r="K1120" s="78"/>
    </row>
    <row r="1121" spans="1:11" x14ac:dyDescent="0.2">
      <c r="A1121" s="78"/>
      <c r="B1121" s="78"/>
      <c r="C1121" s="78"/>
      <c r="D1121" s="78"/>
      <c r="E1121" s="78"/>
      <c r="F1121" s="78"/>
      <c r="G1121" s="78"/>
      <c r="H1121" s="78"/>
      <c r="I1121" s="78"/>
      <c r="J1121" s="78"/>
      <c r="K1121" s="78"/>
    </row>
    <row r="1122" spans="1:11" x14ac:dyDescent="0.2">
      <c r="A1122" s="78"/>
      <c r="B1122" s="78"/>
      <c r="C1122" s="78"/>
      <c r="D1122" s="78"/>
      <c r="E1122" s="78"/>
      <c r="F1122" s="78"/>
      <c r="G1122" s="78"/>
      <c r="H1122" s="78"/>
      <c r="I1122" s="78"/>
      <c r="J1122" s="78"/>
      <c r="K1122" s="78"/>
    </row>
    <row r="1123" spans="1:11" x14ac:dyDescent="0.2">
      <c r="A1123" s="78"/>
      <c r="B1123" s="78"/>
      <c r="C1123" s="78"/>
      <c r="D1123" s="78"/>
      <c r="E1123" s="78"/>
      <c r="F1123" s="78"/>
      <c r="G1123" s="78"/>
      <c r="H1123" s="78"/>
      <c r="I1123" s="78"/>
      <c r="J1123" s="78"/>
      <c r="K1123" s="78"/>
    </row>
    <row r="1124" spans="1:11" x14ac:dyDescent="0.2">
      <c r="A1124" s="78"/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</row>
    <row r="1125" spans="1:11" x14ac:dyDescent="0.2">
      <c r="A1125" s="78"/>
      <c r="B1125" s="78"/>
      <c r="C1125" s="78"/>
      <c r="D1125" s="78"/>
      <c r="E1125" s="78"/>
      <c r="F1125" s="78"/>
      <c r="G1125" s="78"/>
      <c r="H1125" s="78"/>
      <c r="I1125" s="78"/>
      <c r="J1125" s="78"/>
      <c r="K1125" s="78"/>
    </row>
    <row r="1126" spans="1:11" x14ac:dyDescent="0.2">
      <c r="A1126" s="78"/>
      <c r="B1126" s="78"/>
      <c r="C1126" s="78"/>
      <c r="D1126" s="78"/>
      <c r="E1126" s="78"/>
      <c r="F1126" s="78"/>
      <c r="G1126" s="78"/>
      <c r="H1126" s="78"/>
      <c r="I1126" s="78"/>
      <c r="J1126" s="78"/>
      <c r="K1126" s="78"/>
    </row>
    <row r="1127" spans="1:11" x14ac:dyDescent="0.2">
      <c r="A1127" s="78"/>
      <c r="B1127" s="78"/>
      <c r="C1127" s="78"/>
      <c r="D1127" s="78"/>
      <c r="E1127" s="78"/>
      <c r="F1127" s="78"/>
      <c r="G1127" s="78"/>
      <c r="H1127" s="78"/>
      <c r="I1127" s="78"/>
      <c r="J1127" s="78"/>
      <c r="K1127" s="78"/>
    </row>
    <row r="1128" spans="1:11" x14ac:dyDescent="0.2">
      <c r="A1128" s="78"/>
      <c r="B1128" s="78"/>
      <c r="C1128" s="78"/>
      <c r="D1128" s="78"/>
      <c r="E1128" s="78"/>
      <c r="F1128" s="78"/>
      <c r="G1128" s="78"/>
      <c r="H1128" s="78"/>
      <c r="I1128" s="78"/>
      <c r="J1128" s="78"/>
      <c r="K1128" s="78"/>
    </row>
    <row r="1129" spans="1:11" x14ac:dyDescent="0.2">
      <c r="A1129" s="78"/>
      <c r="B1129" s="78"/>
      <c r="C1129" s="78"/>
      <c r="D1129" s="78"/>
      <c r="E1129" s="78"/>
      <c r="F1129" s="78"/>
      <c r="G1129" s="78"/>
      <c r="H1129" s="78"/>
      <c r="I1129" s="78"/>
      <c r="J1129" s="78"/>
      <c r="K1129" s="78"/>
    </row>
    <row r="1130" spans="1:11" x14ac:dyDescent="0.2">
      <c r="A1130" s="78"/>
      <c r="B1130" s="78"/>
      <c r="C1130" s="78"/>
      <c r="D1130" s="78"/>
      <c r="E1130" s="78"/>
      <c r="F1130" s="78"/>
      <c r="G1130" s="78"/>
      <c r="H1130" s="78"/>
      <c r="I1130" s="78"/>
      <c r="J1130" s="78"/>
      <c r="K1130" s="78"/>
    </row>
    <row r="1131" spans="1:11" x14ac:dyDescent="0.2">
      <c r="A1131" s="78"/>
      <c r="B1131" s="78"/>
      <c r="C1131" s="78"/>
      <c r="D1131" s="78"/>
      <c r="E1131" s="78"/>
      <c r="F1131" s="78"/>
      <c r="G1131" s="78"/>
      <c r="H1131" s="78"/>
      <c r="I1131" s="78"/>
      <c r="J1131" s="78"/>
      <c r="K1131" s="78"/>
    </row>
    <row r="1132" spans="1:11" x14ac:dyDescent="0.2">
      <c r="A1132" s="78"/>
      <c r="B1132" s="78"/>
      <c r="C1132" s="78"/>
      <c r="D1132" s="78"/>
      <c r="E1132" s="78"/>
      <c r="F1132" s="78"/>
      <c r="G1132" s="78"/>
      <c r="H1132" s="78"/>
      <c r="I1132" s="78"/>
      <c r="J1132" s="78"/>
      <c r="K1132" s="78"/>
    </row>
    <row r="1133" spans="1:11" x14ac:dyDescent="0.2">
      <c r="A1133" s="78"/>
      <c r="B1133" s="78"/>
      <c r="C1133" s="78"/>
      <c r="D1133" s="78"/>
      <c r="E1133" s="78"/>
      <c r="F1133" s="78"/>
      <c r="G1133" s="78"/>
      <c r="H1133" s="78"/>
      <c r="I1133" s="78"/>
      <c r="J1133" s="78"/>
      <c r="K1133" s="78"/>
    </row>
    <row r="1134" spans="1:11" x14ac:dyDescent="0.2">
      <c r="A1134" s="78"/>
      <c r="B1134" s="78"/>
      <c r="C1134" s="78"/>
      <c r="D1134" s="78"/>
      <c r="E1134" s="78"/>
      <c r="F1134" s="78"/>
      <c r="G1134" s="78"/>
      <c r="H1134" s="78"/>
      <c r="I1134" s="78"/>
      <c r="J1134" s="78"/>
      <c r="K1134" s="78"/>
    </row>
    <row r="1135" spans="1:11" x14ac:dyDescent="0.2">
      <c r="A1135" s="78"/>
      <c r="B1135" s="78"/>
      <c r="C1135" s="78"/>
      <c r="D1135" s="78"/>
      <c r="E1135" s="78"/>
      <c r="F1135" s="78"/>
      <c r="G1135" s="78"/>
      <c r="H1135" s="78"/>
      <c r="I1135" s="78"/>
      <c r="J1135" s="78"/>
      <c r="K1135" s="78"/>
    </row>
    <row r="1136" spans="1:11" x14ac:dyDescent="0.2">
      <c r="A1136" s="78"/>
      <c r="B1136" s="78"/>
      <c r="C1136" s="78"/>
      <c r="D1136" s="78"/>
      <c r="E1136" s="78"/>
      <c r="F1136" s="78"/>
      <c r="G1136" s="78"/>
      <c r="H1136" s="78"/>
      <c r="I1136" s="78"/>
      <c r="J1136" s="78"/>
      <c r="K1136" s="78"/>
    </row>
    <row r="1137" spans="1:11" x14ac:dyDescent="0.2">
      <c r="A1137" s="78"/>
      <c r="B1137" s="78"/>
      <c r="C1137" s="78"/>
      <c r="D1137" s="78"/>
      <c r="E1137" s="78"/>
      <c r="F1137" s="78"/>
      <c r="G1137" s="78"/>
      <c r="H1137" s="78"/>
      <c r="I1137" s="78"/>
      <c r="J1137" s="78"/>
      <c r="K1137" s="78"/>
    </row>
    <row r="1138" spans="1:11" x14ac:dyDescent="0.2">
      <c r="A1138" s="78"/>
      <c r="B1138" s="78"/>
      <c r="C1138" s="78"/>
      <c r="D1138" s="78"/>
      <c r="E1138" s="78"/>
      <c r="F1138" s="78"/>
      <c r="G1138" s="78"/>
      <c r="H1138" s="78"/>
      <c r="I1138" s="78"/>
      <c r="J1138" s="78"/>
      <c r="K1138" s="78"/>
    </row>
    <row r="1139" spans="1:11" x14ac:dyDescent="0.2">
      <c r="A1139" s="78"/>
      <c r="B1139" s="78"/>
      <c r="C1139" s="78"/>
      <c r="D1139" s="78"/>
      <c r="E1139" s="78"/>
      <c r="F1139" s="78"/>
      <c r="G1139" s="78"/>
      <c r="H1139" s="78"/>
      <c r="I1139" s="78"/>
      <c r="J1139" s="78"/>
      <c r="K1139" s="78"/>
    </row>
    <row r="1140" spans="1:11" x14ac:dyDescent="0.2">
      <c r="A1140" s="78"/>
      <c r="B1140" s="78"/>
      <c r="C1140" s="78"/>
      <c r="D1140" s="78"/>
      <c r="E1140" s="78"/>
      <c r="F1140" s="78"/>
      <c r="G1140" s="78"/>
      <c r="H1140" s="78"/>
      <c r="I1140" s="78"/>
      <c r="J1140" s="78"/>
      <c r="K1140" s="78"/>
    </row>
    <row r="1141" spans="1:11" x14ac:dyDescent="0.2">
      <c r="A1141" s="78"/>
      <c r="B1141" s="78"/>
      <c r="C1141" s="78"/>
      <c r="D1141" s="78"/>
      <c r="E1141" s="78"/>
      <c r="F1141" s="78"/>
      <c r="G1141" s="78"/>
      <c r="H1141" s="78"/>
      <c r="I1141" s="78"/>
      <c r="J1141" s="78"/>
      <c r="K1141" s="78"/>
    </row>
    <row r="1142" spans="1:11" x14ac:dyDescent="0.2">
      <c r="A1142" s="78"/>
      <c r="B1142" s="78"/>
      <c r="C1142" s="78"/>
      <c r="D1142" s="78"/>
      <c r="E1142" s="78"/>
      <c r="F1142" s="78"/>
      <c r="G1142" s="78"/>
      <c r="H1142" s="78"/>
      <c r="I1142" s="78"/>
      <c r="J1142" s="78"/>
      <c r="K1142" s="78"/>
    </row>
    <row r="1143" spans="1:11" x14ac:dyDescent="0.2">
      <c r="A1143" s="78"/>
      <c r="B1143" s="78"/>
      <c r="C1143" s="78"/>
      <c r="D1143" s="78"/>
      <c r="E1143" s="78"/>
      <c r="F1143" s="78"/>
      <c r="G1143" s="78"/>
      <c r="H1143" s="78"/>
      <c r="I1143" s="78"/>
      <c r="J1143" s="78"/>
      <c r="K1143" s="78"/>
    </row>
    <row r="1144" spans="1:11" x14ac:dyDescent="0.2">
      <c r="A1144" s="78"/>
      <c r="B1144" s="78"/>
      <c r="C1144" s="78"/>
      <c r="D1144" s="78"/>
      <c r="E1144" s="78"/>
      <c r="F1144" s="78"/>
      <c r="G1144" s="78"/>
      <c r="H1144" s="78"/>
      <c r="I1144" s="78"/>
      <c r="J1144" s="78"/>
      <c r="K1144" s="78"/>
    </row>
    <row r="1145" spans="1:11" x14ac:dyDescent="0.2">
      <c r="A1145" s="78"/>
      <c r="B1145" s="78"/>
      <c r="C1145" s="78"/>
      <c r="D1145" s="78"/>
      <c r="E1145" s="78"/>
      <c r="F1145" s="78"/>
      <c r="G1145" s="78"/>
      <c r="H1145" s="78"/>
      <c r="I1145" s="78"/>
      <c r="J1145" s="78"/>
      <c r="K1145" s="78"/>
    </row>
    <row r="1146" spans="1:11" x14ac:dyDescent="0.2">
      <c r="A1146" s="78"/>
      <c r="B1146" s="78"/>
      <c r="C1146" s="78"/>
      <c r="D1146" s="78"/>
      <c r="E1146" s="78"/>
      <c r="F1146" s="78"/>
      <c r="G1146" s="78"/>
      <c r="H1146" s="78"/>
      <c r="I1146" s="78"/>
      <c r="J1146" s="78"/>
      <c r="K1146" s="78"/>
    </row>
    <row r="1147" spans="1:11" x14ac:dyDescent="0.2">
      <c r="A1147" s="78"/>
      <c r="B1147" s="78"/>
      <c r="C1147" s="78"/>
      <c r="D1147" s="78"/>
      <c r="E1147" s="78"/>
      <c r="F1147" s="78"/>
      <c r="G1147" s="78"/>
      <c r="H1147" s="78"/>
      <c r="I1147" s="78"/>
      <c r="J1147" s="78"/>
      <c r="K1147" s="78"/>
    </row>
    <row r="1148" spans="1:11" x14ac:dyDescent="0.2">
      <c r="A1148" s="78"/>
      <c r="B1148" s="78"/>
      <c r="C1148" s="78"/>
      <c r="D1148" s="78"/>
      <c r="E1148" s="78"/>
      <c r="F1148" s="78"/>
      <c r="G1148" s="78"/>
      <c r="H1148" s="78"/>
      <c r="I1148" s="78"/>
      <c r="J1148" s="78"/>
      <c r="K1148" s="78"/>
    </row>
    <row r="1149" spans="1:11" x14ac:dyDescent="0.2">
      <c r="A1149" s="78"/>
      <c r="B1149" s="78"/>
      <c r="C1149" s="78"/>
      <c r="D1149" s="78"/>
      <c r="E1149" s="78"/>
      <c r="F1149" s="78"/>
      <c r="G1149" s="78"/>
      <c r="H1149" s="78"/>
      <c r="I1149" s="78"/>
      <c r="J1149" s="78"/>
      <c r="K1149" s="78"/>
    </row>
    <row r="1150" spans="1:11" x14ac:dyDescent="0.2">
      <c r="A1150" s="78"/>
      <c r="B1150" s="78"/>
      <c r="C1150" s="78"/>
      <c r="D1150" s="78"/>
      <c r="E1150" s="78"/>
      <c r="F1150" s="78"/>
      <c r="G1150" s="78"/>
      <c r="H1150" s="78"/>
      <c r="I1150" s="78"/>
      <c r="J1150" s="78"/>
      <c r="K1150" s="78"/>
    </row>
    <row r="1151" spans="1:11" x14ac:dyDescent="0.2">
      <c r="A1151" s="78"/>
      <c r="B1151" s="78"/>
      <c r="C1151" s="78"/>
      <c r="D1151" s="78"/>
      <c r="E1151" s="78"/>
      <c r="F1151" s="78"/>
      <c r="G1151" s="78"/>
      <c r="H1151" s="78"/>
      <c r="I1151" s="78"/>
      <c r="J1151" s="78"/>
      <c r="K1151" s="78"/>
    </row>
    <row r="1152" spans="1:11" x14ac:dyDescent="0.2">
      <c r="A1152" s="78"/>
      <c r="B1152" s="78"/>
      <c r="C1152" s="78"/>
      <c r="D1152" s="78"/>
      <c r="E1152" s="78"/>
      <c r="F1152" s="78"/>
      <c r="G1152" s="78"/>
      <c r="H1152" s="78"/>
      <c r="I1152" s="78"/>
      <c r="J1152" s="78"/>
      <c r="K1152" s="78"/>
    </row>
    <row r="1153" spans="1:11" x14ac:dyDescent="0.2">
      <c r="A1153" s="78"/>
      <c r="B1153" s="78"/>
      <c r="C1153" s="78"/>
      <c r="D1153" s="78"/>
      <c r="E1153" s="78"/>
      <c r="F1153" s="78"/>
      <c r="G1153" s="78"/>
      <c r="H1153" s="78"/>
      <c r="I1153" s="78"/>
      <c r="J1153" s="78"/>
      <c r="K1153" s="78"/>
    </row>
    <row r="1154" spans="1:11" x14ac:dyDescent="0.2">
      <c r="A1154" s="78"/>
      <c r="B1154" s="78"/>
      <c r="C1154" s="78"/>
      <c r="D1154" s="78"/>
      <c r="E1154" s="78"/>
      <c r="F1154" s="78"/>
      <c r="G1154" s="78"/>
      <c r="H1154" s="78"/>
      <c r="I1154" s="78"/>
      <c r="J1154" s="78"/>
      <c r="K1154" s="78"/>
    </row>
    <row r="1155" spans="1:11" x14ac:dyDescent="0.2">
      <c r="A1155" s="78"/>
      <c r="B1155" s="78"/>
      <c r="C1155" s="78"/>
      <c r="D1155" s="78"/>
      <c r="E1155" s="78"/>
      <c r="F1155" s="78"/>
      <c r="G1155" s="78"/>
      <c r="H1155" s="78"/>
      <c r="I1155" s="78"/>
      <c r="J1155" s="78"/>
      <c r="K1155" s="78"/>
    </row>
    <row r="1156" spans="1:11" x14ac:dyDescent="0.2">
      <c r="A1156" s="78"/>
      <c r="B1156" s="78"/>
      <c r="C1156" s="78"/>
      <c r="D1156" s="78"/>
      <c r="E1156" s="78"/>
      <c r="F1156" s="78"/>
      <c r="G1156" s="78"/>
      <c r="H1156" s="78"/>
      <c r="I1156" s="78"/>
      <c r="J1156" s="78"/>
      <c r="K1156" s="78"/>
    </row>
    <row r="1157" spans="1:11" x14ac:dyDescent="0.2">
      <c r="A1157" s="78"/>
      <c r="B1157" s="78"/>
      <c r="C1157" s="78"/>
      <c r="D1157" s="78"/>
      <c r="E1157" s="78"/>
      <c r="F1157" s="78"/>
      <c r="G1157" s="78"/>
      <c r="H1157" s="78"/>
      <c r="I1157" s="78"/>
      <c r="J1157" s="78"/>
      <c r="K1157" s="78"/>
    </row>
    <row r="1158" spans="1:11" x14ac:dyDescent="0.2">
      <c r="A1158" s="78"/>
      <c r="B1158" s="78"/>
      <c r="C1158" s="78"/>
      <c r="D1158" s="78"/>
      <c r="E1158" s="78"/>
      <c r="F1158" s="78"/>
      <c r="G1158" s="78"/>
      <c r="H1158" s="78"/>
      <c r="I1158" s="78"/>
      <c r="J1158" s="78"/>
      <c r="K1158" s="78"/>
    </row>
    <row r="1159" spans="1:11" x14ac:dyDescent="0.2">
      <c r="A1159" s="78"/>
      <c r="B1159" s="78"/>
      <c r="C1159" s="78"/>
      <c r="D1159" s="78"/>
      <c r="E1159" s="78"/>
      <c r="F1159" s="78"/>
      <c r="G1159" s="78"/>
      <c r="H1159" s="78"/>
      <c r="I1159" s="78"/>
      <c r="J1159" s="78"/>
      <c r="K1159" s="78"/>
    </row>
    <row r="1160" spans="1:11" x14ac:dyDescent="0.2">
      <c r="A1160" s="78"/>
      <c r="B1160" s="78"/>
      <c r="C1160" s="78"/>
      <c r="D1160" s="78"/>
      <c r="E1160" s="78"/>
      <c r="F1160" s="78"/>
      <c r="G1160" s="78"/>
      <c r="H1160" s="78"/>
      <c r="I1160" s="78"/>
      <c r="J1160" s="78"/>
      <c r="K1160" s="78"/>
    </row>
    <row r="1161" spans="1:11" x14ac:dyDescent="0.2">
      <c r="A1161" s="78"/>
      <c r="B1161" s="78"/>
      <c r="C1161" s="78"/>
      <c r="D1161" s="78"/>
      <c r="E1161" s="78"/>
      <c r="F1161" s="78"/>
      <c r="G1161" s="78"/>
      <c r="H1161" s="78"/>
      <c r="I1161" s="78"/>
      <c r="J1161" s="78"/>
      <c r="K1161" s="78"/>
    </row>
    <row r="1162" spans="1:11" x14ac:dyDescent="0.2">
      <c r="A1162" s="78"/>
      <c r="B1162" s="78"/>
      <c r="C1162" s="78"/>
      <c r="D1162" s="78"/>
      <c r="E1162" s="78"/>
      <c r="F1162" s="78"/>
      <c r="G1162" s="78"/>
      <c r="H1162" s="78"/>
      <c r="I1162" s="78"/>
      <c r="J1162" s="78"/>
      <c r="K1162" s="78"/>
    </row>
    <row r="1163" spans="1:11" x14ac:dyDescent="0.2">
      <c r="A1163" s="78"/>
      <c r="B1163" s="78"/>
      <c r="C1163" s="78"/>
      <c r="D1163" s="78"/>
      <c r="E1163" s="78"/>
      <c r="F1163" s="78"/>
      <c r="G1163" s="78"/>
      <c r="H1163" s="78"/>
      <c r="I1163" s="78"/>
      <c r="J1163" s="78"/>
      <c r="K1163" s="78"/>
    </row>
    <row r="1164" spans="1:11" x14ac:dyDescent="0.2">
      <c r="A1164" s="78"/>
      <c r="B1164" s="78"/>
      <c r="C1164" s="78"/>
      <c r="D1164" s="78"/>
      <c r="E1164" s="78"/>
      <c r="F1164" s="78"/>
      <c r="G1164" s="78"/>
      <c r="H1164" s="78"/>
      <c r="I1164" s="78"/>
      <c r="J1164" s="78"/>
      <c r="K1164" s="78"/>
    </row>
    <row r="1165" spans="1:11" x14ac:dyDescent="0.2">
      <c r="A1165" s="78"/>
      <c r="B1165" s="78"/>
      <c r="C1165" s="78"/>
      <c r="D1165" s="78"/>
      <c r="E1165" s="78"/>
      <c r="F1165" s="78"/>
      <c r="G1165" s="78"/>
      <c r="H1165" s="78"/>
      <c r="I1165" s="78"/>
      <c r="J1165" s="78"/>
      <c r="K1165" s="78"/>
    </row>
    <row r="1166" spans="1:11" x14ac:dyDescent="0.2">
      <c r="A1166" s="78"/>
      <c r="B1166" s="78"/>
      <c r="C1166" s="78"/>
      <c r="D1166" s="78"/>
      <c r="E1166" s="78"/>
      <c r="F1166" s="78"/>
      <c r="G1166" s="78"/>
      <c r="H1166" s="78"/>
      <c r="I1166" s="78"/>
      <c r="J1166" s="78"/>
      <c r="K1166" s="78"/>
    </row>
    <row r="1167" spans="1:11" x14ac:dyDescent="0.2">
      <c r="A1167" s="78"/>
      <c r="B1167" s="78"/>
      <c r="C1167" s="78"/>
      <c r="D1167" s="78"/>
      <c r="E1167" s="78"/>
      <c r="F1167" s="78"/>
      <c r="G1167" s="78"/>
      <c r="H1167" s="78"/>
      <c r="I1167" s="78"/>
      <c r="J1167" s="78"/>
      <c r="K1167" s="78"/>
    </row>
    <row r="1168" spans="1:11" x14ac:dyDescent="0.2">
      <c r="A1168" s="78"/>
      <c r="B1168" s="78"/>
      <c r="C1168" s="78"/>
      <c r="D1168" s="78"/>
      <c r="E1168" s="78"/>
      <c r="F1168" s="78"/>
      <c r="G1168" s="78"/>
      <c r="H1168" s="78"/>
      <c r="I1168" s="78"/>
      <c r="J1168" s="78"/>
      <c r="K1168" s="78"/>
    </row>
    <row r="1169" spans="1:11" x14ac:dyDescent="0.2">
      <c r="A1169" s="78"/>
      <c r="B1169" s="78"/>
      <c r="C1169" s="78"/>
      <c r="D1169" s="78"/>
      <c r="E1169" s="78"/>
      <c r="F1169" s="78"/>
      <c r="G1169" s="78"/>
      <c r="H1169" s="78"/>
      <c r="I1169" s="78"/>
      <c r="J1169" s="78"/>
      <c r="K1169" s="78"/>
    </row>
    <row r="1170" spans="1:11" x14ac:dyDescent="0.2">
      <c r="A1170" s="78"/>
      <c r="B1170" s="78"/>
      <c r="C1170" s="78"/>
      <c r="D1170" s="78"/>
      <c r="E1170" s="78"/>
      <c r="F1170" s="78"/>
      <c r="G1170" s="78"/>
      <c r="H1170" s="78"/>
      <c r="I1170" s="78"/>
      <c r="J1170" s="78"/>
      <c r="K1170" s="78"/>
    </row>
    <row r="1171" spans="1:11" x14ac:dyDescent="0.2">
      <c r="A1171" s="78"/>
      <c r="B1171" s="78"/>
      <c r="C1171" s="78"/>
      <c r="D1171" s="78"/>
      <c r="E1171" s="78"/>
      <c r="F1171" s="78"/>
      <c r="G1171" s="78"/>
      <c r="H1171" s="78"/>
      <c r="I1171" s="78"/>
      <c r="J1171" s="78"/>
      <c r="K1171" s="78"/>
    </row>
    <row r="1172" spans="1:11" x14ac:dyDescent="0.2">
      <c r="A1172" s="78"/>
      <c r="B1172" s="78"/>
      <c r="C1172" s="78"/>
      <c r="D1172" s="78"/>
      <c r="E1172" s="78"/>
      <c r="F1172" s="78"/>
      <c r="G1172" s="78"/>
      <c r="H1172" s="78"/>
      <c r="I1172" s="78"/>
      <c r="J1172" s="78"/>
      <c r="K1172" s="78"/>
    </row>
    <row r="1173" spans="1:11" x14ac:dyDescent="0.2">
      <c r="A1173" s="78"/>
      <c r="B1173" s="78"/>
      <c r="C1173" s="78"/>
      <c r="D1173" s="78"/>
      <c r="E1173" s="78"/>
      <c r="F1173" s="78"/>
      <c r="G1173" s="78"/>
      <c r="H1173" s="78"/>
      <c r="I1173" s="78"/>
      <c r="J1173" s="78"/>
      <c r="K1173" s="78"/>
    </row>
    <row r="1174" spans="1:11" x14ac:dyDescent="0.2">
      <c r="A1174" s="78"/>
      <c r="B1174" s="78"/>
      <c r="C1174" s="78"/>
      <c r="D1174" s="78"/>
      <c r="E1174" s="78"/>
      <c r="F1174" s="78"/>
      <c r="G1174" s="78"/>
      <c r="H1174" s="78"/>
      <c r="I1174" s="78"/>
      <c r="J1174" s="78"/>
      <c r="K1174" s="78"/>
    </row>
    <row r="1175" spans="1:11" x14ac:dyDescent="0.2">
      <c r="A1175" s="78"/>
      <c r="B1175" s="78"/>
      <c r="C1175" s="78"/>
      <c r="D1175" s="78"/>
      <c r="E1175" s="78"/>
      <c r="F1175" s="78"/>
      <c r="G1175" s="78"/>
      <c r="H1175" s="78"/>
      <c r="I1175" s="78"/>
      <c r="J1175" s="78"/>
      <c r="K1175" s="78"/>
    </row>
    <row r="1176" spans="1:11" x14ac:dyDescent="0.2">
      <c r="A1176" s="78"/>
      <c r="B1176" s="78"/>
      <c r="C1176" s="78"/>
      <c r="D1176" s="78"/>
      <c r="E1176" s="78"/>
      <c r="F1176" s="78"/>
      <c r="G1176" s="78"/>
      <c r="H1176" s="78"/>
      <c r="I1176" s="78"/>
      <c r="J1176" s="78"/>
      <c r="K1176" s="78"/>
    </row>
    <row r="1177" spans="1:11" x14ac:dyDescent="0.2">
      <c r="A1177" s="78"/>
      <c r="B1177" s="78"/>
      <c r="C1177" s="78"/>
      <c r="D1177" s="78"/>
      <c r="E1177" s="78"/>
      <c r="F1177" s="78"/>
      <c r="G1177" s="78"/>
      <c r="H1177" s="78"/>
      <c r="I1177" s="78"/>
      <c r="J1177" s="78"/>
      <c r="K1177" s="78"/>
    </row>
    <row r="1178" spans="1:11" x14ac:dyDescent="0.2">
      <c r="A1178" s="78"/>
      <c r="B1178" s="78"/>
      <c r="C1178" s="78"/>
      <c r="D1178" s="78"/>
      <c r="E1178" s="78"/>
      <c r="F1178" s="78"/>
      <c r="G1178" s="78"/>
      <c r="H1178" s="78"/>
      <c r="I1178" s="78"/>
      <c r="J1178" s="78"/>
      <c r="K1178" s="78"/>
    </row>
    <row r="1179" spans="1:11" x14ac:dyDescent="0.2">
      <c r="A1179" s="78"/>
      <c r="B1179" s="78"/>
      <c r="C1179" s="78"/>
      <c r="D1179" s="78"/>
      <c r="E1179" s="78"/>
      <c r="F1179" s="78"/>
      <c r="G1179" s="78"/>
      <c r="H1179" s="78"/>
      <c r="I1179" s="78"/>
      <c r="J1179" s="78"/>
      <c r="K1179" s="78"/>
    </row>
    <row r="1180" spans="1:11" x14ac:dyDescent="0.2">
      <c r="A1180" s="78"/>
      <c r="B1180" s="78"/>
      <c r="C1180" s="78"/>
      <c r="D1180" s="78"/>
      <c r="E1180" s="78"/>
      <c r="F1180" s="78"/>
      <c r="G1180" s="78"/>
      <c r="H1180" s="78"/>
      <c r="I1180" s="78"/>
      <c r="J1180" s="78"/>
      <c r="K1180" s="78"/>
    </row>
    <row r="1181" spans="1:11" x14ac:dyDescent="0.2">
      <c r="A1181" s="78"/>
      <c r="B1181" s="78"/>
      <c r="C1181" s="78"/>
      <c r="D1181" s="78"/>
      <c r="E1181" s="78"/>
      <c r="F1181" s="78"/>
      <c r="G1181" s="78"/>
      <c r="H1181" s="78"/>
      <c r="I1181" s="78"/>
      <c r="J1181" s="78"/>
      <c r="K1181" s="78"/>
    </row>
    <row r="1182" spans="1:11" x14ac:dyDescent="0.2">
      <c r="A1182" s="78"/>
      <c r="B1182" s="78"/>
      <c r="C1182" s="78"/>
      <c r="D1182" s="78"/>
      <c r="E1182" s="78"/>
      <c r="F1182" s="78"/>
      <c r="G1182" s="78"/>
      <c r="H1182" s="78"/>
      <c r="I1182" s="78"/>
      <c r="J1182" s="78"/>
      <c r="K1182" s="78"/>
    </row>
    <row r="1183" spans="1:11" x14ac:dyDescent="0.2">
      <c r="A1183" s="78"/>
      <c r="B1183" s="78"/>
      <c r="C1183" s="78"/>
      <c r="D1183" s="78"/>
      <c r="E1183" s="78"/>
      <c r="F1183" s="78"/>
      <c r="G1183" s="78"/>
      <c r="H1183" s="78"/>
      <c r="I1183" s="78"/>
      <c r="J1183" s="78"/>
      <c r="K1183" s="78"/>
    </row>
    <row r="1184" spans="1:11" x14ac:dyDescent="0.2">
      <c r="A1184" s="78"/>
      <c r="B1184" s="78"/>
      <c r="C1184" s="78"/>
      <c r="D1184" s="78"/>
      <c r="E1184" s="78"/>
      <c r="F1184" s="78"/>
      <c r="G1184" s="78"/>
      <c r="H1184" s="78"/>
      <c r="I1184" s="78"/>
      <c r="J1184" s="78"/>
      <c r="K1184" s="78"/>
    </row>
    <row r="1185" spans="1:11" x14ac:dyDescent="0.2">
      <c r="A1185" s="78"/>
      <c r="B1185" s="78"/>
      <c r="C1185" s="78"/>
      <c r="D1185" s="78"/>
      <c r="E1185" s="78"/>
      <c r="F1185" s="78"/>
      <c r="G1185" s="78"/>
      <c r="H1185" s="78"/>
      <c r="I1185" s="78"/>
      <c r="J1185" s="78"/>
      <c r="K1185" s="78"/>
    </row>
    <row r="1186" spans="1:11" x14ac:dyDescent="0.2">
      <c r="A1186" s="78"/>
      <c r="B1186" s="78"/>
      <c r="C1186" s="78"/>
      <c r="D1186" s="78"/>
      <c r="E1186" s="78"/>
      <c r="F1186" s="78"/>
      <c r="G1186" s="78"/>
      <c r="H1186" s="78"/>
      <c r="I1186" s="78"/>
      <c r="J1186" s="78"/>
      <c r="K1186" s="78"/>
    </row>
    <row r="1187" spans="1:11" x14ac:dyDescent="0.2">
      <c r="A1187" s="78"/>
      <c r="B1187" s="78"/>
      <c r="C1187" s="78"/>
      <c r="D1187" s="78"/>
      <c r="E1187" s="78"/>
      <c r="F1187" s="78"/>
      <c r="G1187" s="78"/>
      <c r="H1187" s="78"/>
      <c r="I1187" s="78"/>
      <c r="J1187" s="78"/>
      <c r="K1187" s="78"/>
    </row>
    <row r="1188" spans="1:11" x14ac:dyDescent="0.2">
      <c r="A1188" s="78"/>
      <c r="B1188" s="78"/>
      <c r="C1188" s="78"/>
      <c r="D1188" s="78"/>
      <c r="E1188" s="78"/>
      <c r="F1188" s="78"/>
      <c r="G1188" s="78"/>
      <c r="H1188" s="78"/>
      <c r="I1188" s="78"/>
      <c r="J1188" s="78"/>
      <c r="K1188" s="78"/>
    </row>
    <row r="1189" spans="1:11" x14ac:dyDescent="0.2">
      <c r="A1189" s="78"/>
      <c r="B1189" s="78"/>
      <c r="C1189" s="78"/>
      <c r="D1189" s="78"/>
      <c r="E1189" s="78"/>
      <c r="F1189" s="78"/>
      <c r="G1189" s="78"/>
      <c r="H1189" s="78"/>
      <c r="I1189" s="78"/>
      <c r="J1189" s="78"/>
      <c r="K1189" s="78"/>
    </row>
    <row r="1190" spans="1:11" x14ac:dyDescent="0.2">
      <c r="A1190" s="78"/>
      <c r="B1190" s="78"/>
      <c r="C1190" s="78"/>
      <c r="D1190" s="78"/>
      <c r="E1190" s="78"/>
      <c r="F1190" s="78"/>
      <c r="G1190" s="78"/>
      <c r="H1190" s="78"/>
      <c r="I1190" s="78"/>
      <c r="J1190" s="78"/>
      <c r="K1190" s="78"/>
    </row>
    <row r="1191" spans="1:11" x14ac:dyDescent="0.2">
      <c r="A1191" s="78"/>
      <c r="B1191" s="78"/>
      <c r="C1191" s="78"/>
      <c r="D1191" s="78"/>
      <c r="E1191" s="78"/>
      <c r="F1191" s="78"/>
      <c r="G1191" s="78"/>
      <c r="H1191" s="78"/>
      <c r="I1191" s="78"/>
      <c r="J1191" s="78"/>
      <c r="K1191" s="78"/>
    </row>
    <row r="1192" spans="1:11" x14ac:dyDescent="0.2">
      <c r="A1192" s="78"/>
      <c r="B1192" s="78"/>
      <c r="C1192" s="78"/>
      <c r="D1192" s="78"/>
      <c r="E1192" s="78"/>
      <c r="F1192" s="78"/>
      <c r="G1192" s="78"/>
      <c r="H1192" s="78"/>
      <c r="I1192" s="78"/>
      <c r="J1192" s="78"/>
      <c r="K1192" s="78"/>
    </row>
    <row r="1193" spans="1:11" x14ac:dyDescent="0.2">
      <c r="A1193" s="78"/>
      <c r="B1193" s="78"/>
      <c r="C1193" s="78"/>
      <c r="D1193" s="78"/>
      <c r="E1193" s="78"/>
      <c r="F1193" s="78"/>
      <c r="G1193" s="78"/>
      <c r="H1193" s="78"/>
      <c r="I1193" s="78"/>
      <c r="J1193" s="78"/>
      <c r="K1193" s="78"/>
    </row>
    <row r="1194" spans="1:11" x14ac:dyDescent="0.2">
      <c r="A1194" s="78"/>
      <c r="B1194" s="78"/>
      <c r="C1194" s="78"/>
      <c r="D1194" s="78"/>
      <c r="E1194" s="78"/>
      <c r="F1194" s="78"/>
      <c r="G1194" s="78"/>
      <c r="H1194" s="78"/>
      <c r="I1194" s="78"/>
      <c r="J1194" s="78"/>
      <c r="K1194" s="78"/>
    </row>
    <row r="1195" spans="1:11" x14ac:dyDescent="0.2">
      <c r="A1195" s="78"/>
      <c r="B1195" s="78"/>
      <c r="C1195" s="78"/>
      <c r="D1195" s="78"/>
      <c r="E1195" s="78"/>
      <c r="F1195" s="78"/>
      <c r="G1195" s="78"/>
      <c r="H1195" s="78"/>
      <c r="I1195" s="78"/>
      <c r="J1195" s="78"/>
      <c r="K1195" s="78"/>
    </row>
    <row r="1196" spans="1:11" x14ac:dyDescent="0.2">
      <c r="A1196" s="78"/>
      <c r="B1196" s="78"/>
      <c r="C1196" s="78"/>
      <c r="D1196" s="78"/>
      <c r="E1196" s="78"/>
      <c r="F1196" s="78"/>
      <c r="G1196" s="78"/>
      <c r="H1196" s="78"/>
      <c r="I1196" s="78"/>
      <c r="J1196" s="78"/>
      <c r="K1196" s="78"/>
    </row>
    <row r="1197" spans="1:11" x14ac:dyDescent="0.2">
      <c r="A1197" s="78"/>
      <c r="B1197" s="78"/>
      <c r="C1197" s="78"/>
      <c r="D1197" s="78"/>
      <c r="E1197" s="78"/>
      <c r="F1197" s="78"/>
      <c r="G1197" s="78"/>
      <c r="H1197" s="78"/>
      <c r="I1197" s="78"/>
      <c r="J1197" s="78"/>
      <c r="K1197" s="78"/>
    </row>
    <row r="1198" spans="1:11" x14ac:dyDescent="0.2">
      <c r="A1198" s="78"/>
      <c r="B1198" s="78"/>
      <c r="C1198" s="78"/>
      <c r="D1198" s="78"/>
      <c r="E1198" s="78"/>
      <c r="F1198" s="78"/>
      <c r="G1198" s="78"/>
      <c r="H1198" s="78"/>
      <c r="I1198" s="78"/>
      <c r="J1198" s="78"/>
      <c r="K1198" s="78"/>
    </row>
    <row r="1199" spans="1:11" x14ac:dyDescent="0.2">
      <c r="A1199" s="78"/>
      <c r="B1199" s="78"/>
      <c r="C1199" s="78"/>
      <c r="D1199" s="78"/>
      <c r="E1199" s="78"/>
      <c r="F1199" s="78"/>
      <c r="G1199" s="78"/>
      <c r="H1199" s="78"/>
      <c r="I1199" s="78"/>
      <c r="J1199" s="78"/>
      <c r="K1199" s="78"/>
    </row>
    <row r="1200" spans="1:11" x14ac:dyDescent="0.2">
      <c r="A1200" s="78"/>
      <c r="B1200" s="78"/>
      <c r="C1200" s="78"/>
      <c r="D1200" s="78"/>
      <c r="E1200" s="78"/>
      <c r="F1200" s="78"/>
      <c r="G1200" s="78"/>
      <c r="H1200" s="78"/>
      <c r="I1200" s="78"/>
      <c r="J1200" s="78"/>
      <c r="K1200" s="78"/>
    </row>
    <row r="1201" spans="1:11" x14ac:dyDescent="0.2">
      <c r="A1201" s="78"/>
      <c r="B1201" s="78"/>
      <c r="C1201" s="78"/>
      <c r="D1201" s="78"/>
      <c r="E1201" s="78"/>
      <c r="F1201" s="78"/>
      <c r="G1201" s="78"/>
      <c r="H1201" s="78"/>
      <c r="I1201" s="78"/>
      <c r="J1201" s="78"/>
      <c r="K1201" s="78"/>
    </row>
    <row r="1202" spans="1:11" x14ac:dyDescent="0.2">
      <c r="A1202" s="78"/>
      <c r="B1202" s="78"/>
      <c r="C1202" s="78"/>
      <c r="D1202" s="78"/>
      <c r="E1202" s="78"/>
      <c r="F1202" s="78"/>
      <c r="G1202" s="78"/>
      <c r="H1202" s="78"/>
      <c r="I1202" s="78"/>
      <c r="J1202" s="78"/>
      <c r="K1202" s="78"/>
    </row>
    <row r="1203" spans="1:11" x14ac:dyDescent="0.2">
      <c r="A1203" s="78"/>
      <c r="B1203" s="78"/>
      <c r="C1203" s="78"/>
      <c r="D1203" s="78"/>
      <c r="E1203" s="78"/>
      <c r="F1203" s="78"/>
      <c r="G1203" s="78"/>
      <c r="H1203" s="78"/>
      <c r="I1203" s="78"/>
      <c r="J1203" s="78"/>
      <c r="K1203" s="78"/>
    </row>
    <row r="1204" spans="1:11" x14ac:dyDescent="0.2">
      <c r="A1204" s="78"/>
      <c r="B1204" s="78"/>
      <c r="C1204" s="78"/>
      <c r="D1204" s="78"/>
      <c r="E1204" s="78"/>
      <c r="F1204" s="78"/>
      <c r="G1204" s="78"/>
      <c r="H1204" s="78"/>
      <c r="I1204" s="78"/>
      <c r="J1204" s="78"/>
      <c r="K1204" s="78"/>
    </row>
    <row r="1205" spans="1:11" x14ac:dyDescent="0.2">
      <c r="A1205" s="78"/>
      <c r="B1205" s="78"/>
      <c r="C1205" s="78"/>
      <c r="D1205" s="78"/>
      <c r="E1205" s="78"/>
      <c r="F1205" s="78"/>
      <c r="G1205" s="78"/>
      <c r="H1205" s="78"/>
      <c r="I1205" s="78"/>
      <c r="J1205" s="78"/>
      <c r="K1205" s="78"/>
    </row>
    <row r="1206" spans="1:11" x14ac:dyDescent="0.2">
      <c r="A1206" s="78"/>
      <c r="B1206" s="78"/>
      <c r="C1206" s="78"/>
      <c r="D1206" s="78"/>
      <c r="E1206" s="78"/>
      <c r="F1206" s="78"/>
      <c r="G1206" s="78"/>
      <c r="H1206" s="78"/>
      <c r="I1206" s="78"/>
      <c r="J1206" s="78"/>
      <c r="K1206" s="78"/>
    </row>
    <row r="1207" spans="1:11" x14ac:dyDescent="0.2">
      <c r="A1207" s="78"/>
      <c r="B1207" s="78"/>
      <c r="C1207" s="78"/>
      <c r="D1207" s="78"/>
      <c r="E1207" s="78"/>
      <c r="F1207" s="78"/>
      <c r="G1207" s="78"/>
      <c r="H1207" s="78"/>
      <c r="I1207" s="78"/>
      <c r="J1207" s="78"/>
      <c r="K1207" s="78"/>
    </row>
    <row r="1208" spans="1:11" x14ac:dyDescent="0.2">
      <c r="A1208" s="78"/>
      <c r="B1208" s="78"/>
      <c r="C1208" s="78"/>
      <c r="D1208" s="78"/>
      <c r="E1208" s="78"/>
      <c r="F1208" s="78"/>
      <c r="G1208" s="78"/>
      <c r="H1208" s="78"/>
      <c r="I1208" s="78"/>
      <c r="J1208" s="78"/>
      <c r="K1208" s="78"/>
    </row>
    <row r="1209" spans="1:11" x14ac:dyDescent="0.2">
      <c r="A1209" s="78"/>
      <c r="B1209" s="78"/>
      <c r="C1209" s="78"/>
      <c r="D1209" s="78"/>
      <c r="E1209" s="78"/>
      <c r="F1209" s="78"/>
      <c r="G1209" s="78"/>
      <c r="H1209" s="78"/>
      <c r="I1209" s="78"/>
      <c r="J1209" s="78"/>
      <c r="K1209" s="78"/>
    </row>
    <row r="1210" spans="1:11" x14ac:dyDescent="0.2">
      <c r="A1210" s="78"/>
      <c r="B1210" s="78"/>
      <c r="C1210" s="78"/>
      <c r="D1210" s="78"/>
      <c r="E1210" s="78"/>
      <c r="F1210" s="78"/>
      <c r="G1210" s="78"/>
      <c r="H1210" s="78"/>
      <c r="I1210" s="78"/>
      <c r="J1210" s="78"/>
      <c r="K1210" s="78"/>
    </row>
    <row r="1211" spans="1:11" x14ac:dyDescent="0.2">
      <c r="A1211" s="78"/>
      <c r="B1211" s="78"/>
      <c r="C1211" s="78"/>
      <c r="D1211" s="78"/>
      <c r="E1211" s="78"/>
      <c r="F1211" s="78"/>
      <c r="G1211" s="78"/>
      <c r="H1211" s="78"/>
      <c r="I1211" s="78"/>
      <c r="J1211" s="78"/>
      <c r="K1211" s="78"/>
    </row>
    <row r="1212" spans="1:11" x14ac:dyDescent="0.2">
      <c r="A1212" s="78"/>
      <c r="B1212" s="78"/>
      <c r="C1212" s="78"/>
      <c r="D1212" s="78"/>
      <c r="E1212" s="78"/>
      <c r="F1212" s="78"/>
      <c r="G1212" s="78"/>
      <c r="H1212" s="78"/>
      <c r="I1212" s="78"/>
      <c r="J1212" s="78"/>
      <c r="K1212" s="78"/>
    </row>
    <row r="1213" spans="1:11" x14ac:dyDescent="0.2">
      <c r="A1213" s="78"/>
      <c r="B1213" s="78"/>
      <c r="C1213" s="78"/>
      <c r="D1213" s="78"/>
      <c r="E1213" s="78"/>
      <c r="F1213" s="78"/>
      <c r="G1213" s="78"/>
      <c r="H1213" s="78"/>
      <c r="I1213" s="78"/>
      <c r="J1213" s="78"/>
      <c r="K1213" s="78"/>
    </row>
    <row r="1214" spans="1:11" x14ac:dyDescent="0.2">
      <c r="A1214" s="78"/>
      <c r="B1214" s="78"/>
      <c r="C1214" s="78"/>
      <c r="D1214" s="78"/>
      <c r="E1214" s="78"/>
      <c r="F1214" s="78"/>
      <c r="G1214" s="78"/>
      <c r="H1214" s="78"/>
      <c r="I1214" s="78"/>
      <c r="J1214" s="78"/>
      <c r="K1214" s="78"/>
    </row>
    <row r="1215" spans="1:11" x14ac:dyDescent="0.2">
      <c r="A1215" s="78"/>
      <c r="B1215" s="78"/>
      <c r="C1215" s="78"/>
      <c r="D1215" s="78"/>
      <c r="E1215" s="78"/>
      <c r="F1215" s="78"/>
      <c r="G1215" s="78"/>
      <c r="H1215" s="78"/>
      <c r="I1215" s="78"/>
      <c r="J1215" s="78"/>
      <c r="K1215" s="78"/>
    </row>
    <row r="1216" spans="1:11" x14ac:dyDescent="0.2">
      <c r="A1216" s="78"/>
      <c r="B1216" s="78"/>
      <c r="C1216" s="78"/>
      <c r="D1216" s="78"/>
      <c r="E1216" s="78"/>
      <c r="F1216" s="78"/>
      <c r="G1216" s="78"/>
      <c r="H1216" s="78"/>
      <c r="I1216" s="78"/>
      <c r="J1216" s="78"/>
      <c r="K1216" s="78"/>
    </row>
    <row r="1217" spans="1:11" x14ac:dyDescent="0.2">
      <c r="A1217" s="78"/>
      <c r="B1217" s="78"/>
      <c r="C1217" s="78"/>
      <c r="D1217" s="78"/>
      <c r="E1217" s="78"/>
      <c r="F1217" s="78"/>
      <c r="G1217" s="78"/>
      <c r="H1217" s="78"/>
      <c r="I1217" s="78"/>
      <c r="J1217" s="78"/>
      <c r="K1217" s="78"/>
    </row>
    <row r="1218" spans="1:11" x14ac:dyDescent="0.2">
      <c r="A1218" s="78"/>
      <c r="B1218" s="78"/>
      <c r="C1218" s="78"/>
      <c r="D1218" s="78"/>
      <c r="E1218" s="78"/>
      <c r="F1218" s="78"/>
      <c r="G1218" s="78"/>
      <c r="H1218" s="78"/>
      <c r="I1218" s="78"/>
      <c r="J1218" s="78"/>
      <c r="K1218" s="78"/>
    </row>
    <row r="1219" spans="1:11" x14ac:dyDescent="0.2">
      <c r="A1219" s="78"/>
      <c r="B1219" s="78"/>
      <c r="C1219" s="78"/>
      <c r="D1219" s="78"/>
      <c r="E1219" s="78"/>
      <c r="F1219" s="78"/>
      <c r="G1219" s="78"/>
      <c r="H1219" s="78"/>
      <c r="I1219" s="78"/>
      <c r="J1219" s="78"/>
      <c r="K1219" s="78"/>
    </row>
    <row r="1220" spans="1:11" x14ac:dyDescent="0.2">
      <c r="A1220" s="78"/>
      <c r="B1220" s="78"/>
      <c r="C1220" s="78"/>
      <c r="D1220" s="78"/>
      <c r="E1220" s="78"/>
      <c r="F1220" s="78"/>
      <c r="G1220" s="78"/>
      <c r="H1220" s="78"/>
      <c r="I1220" s="78"/>
      <c r="J1220" s="78"/>
      <c r="K1220" s="78"/>
    </row>
    <row r="1221" spans="1:11" x14ac:dyDescent="0.2">
      <c r="A1221" s="78"/>
      <c r="B1221" s="78"/>
      <c r="C1221" s="78"/>
      <c r="D1221" s="78"/>
      <c r="E1221" s="78"/>
      <c r="F1221" s="78"/>
      <c r="G1221" s="78"/>
      <c r="H1221" s="78"/>
      <c r="I1221" s="78"/>
      <c r="J1221" s="78"/>
      <c r="K1221" s="78"/>
    </row>
    <row r="1222" spans="1:11" x14ac:dyDescent="0.2">
      <c r="A1222" s="78"/>
      <c r="B1222" s="78"/>
      <c r="C1222" s="78"/>
      <c r="D1222" s="78"/>
      <c r="E1222" s="78"/>
      <c r="F1222" s="78"/>
      <c r="G1222" s="78"/>
      <c r="H1222" s="78"/>
      <c r="I1222" s="78"/>
      <c r="J1222" s="78"/>
      <c r="K1222" s="78"/>
    </row>
    <row r="1223" spans="1:11" x14ac:dyDescent="0.2">
      <c r="A1223" s="78"/>
      <c r="B1223" s="78"/>
      <c r="C1223" s="78"/>
      <c r="D1223" s="78"/>
      <c r="E1223" s="78"/>
      <c r="F1223" s="78"/>
      <c r="G1223" s="78"/>
      <c r="H1223" s="78"/>
      <c r="I1223" s="78"/>
      <c r="J1223" s="78"/>
      <c r="K1223" s="78"/>
    </row>
    <row r="1224" spans="1:11" x14ac:dyDescent="0.2">
      <c r="A1224" s="78"/>
      <c r="B1224" s="78"/>
      <c r="C1224" s="78"/>
      <c r="D1224" s="78"/>
      <c r="E1224" s="78"/>
      <c r="F1224" s="78"/>
      <c r="G1224" s="78"/>
      <c r="H1224" s="78"/>
      <c r="I1224" s="78"/>
      <c r="J1224" s="78"/>
      <c r="K1224" s="78"/>
    </row>
    <row r="1225" spans="1:11" x14ac:dyDescent="0.2">
      <c r="A1225" s="78"/>
      <c r="B1225" s="78"/>
      <c r="C1225" s="78"/>
      <c r="D1225" s="78"/>
      <c r="E1225" s="78"/>
      <c r="F1225" s="78"/>
      <c r="G1225" s="78"/>
      <c r="H1225" s="78"/>
      <c r="I1225" s="78"/>
      <c r="J1225" s="78"/>
      <c r="K1225" s="78"/>
    </row>
    <row r="1226" spans="1:11" x14ac:dyDescent="0.2">
      <c r="A1226" s="78"/>
      <c r="B1226" s="78"/>
      <c r="C1226" s="78"/>
      <c r="D1226" s="78"/>
      <c r="E1226" s="78"/>
      <c r="F1226" s="78"/>
      <c r="G1226" s="78"/>
      <c r="H1226" s="78"/>
      <c r="I1226" s="78"/>
      <c r="J1226" s="78"/>
      <c r="K1226" s="78"/>
    </row>
    <row r="1227" spans="1:11" x14ac:dyDescent="0.2">
      <c r="A1227" s="78"/>
      <c r="B1227" s="78"/>
      <c r="C1227" s="78"/>
      <c r="D1227" s="78"/>
      <c r="E1227" s="78"/>
      <c r="F1227" s="78"/>
      <c r="G1227" s="78"/>
      <c r="H1227" s="78"/>
      <c r="I1227" s="78"/>
      <c r="J1227" s="78"/>
      <c r="K1227" s="78"/>
    </row>
    <row r="1228" spans="1:11" x14ac:dyDescent="0.2">
      <c r="A1228" s="78"/>
      <c r="B1228" s="78"/>
      <c r="C1228" s="78"/>
      <c r="D1228" s="78"/>
      <c r="E1228" s="78"/>
      <c r="F1228" s="78"/>
      <c r="G1228" s="78"/>
      <c r="H1228" s="78"/>
      <c r="I1228" s="78"/>
      <c r="J1228" s="78"/>
      <c r="K1228" s="78"/>
    </row>
    <row r="1229" spans="1:11" x14ac:dyDescent="0.2">
      <c r="A1229" s="78"/>
      <c r="B1229" s="78"/>
      <c r="C1229" s="78"/>
      <c r="D1229" s="78"/>
      <c r="E1229" s="78"/>
      <c r="F1229" s="78"/>
      <c r="G1229" s="78"/>
      <c r="H1229" s="78"/>
      <c r="I1229" s="78"/>
      <c r="J1229" s="78"/>
      <c r="K1229" s="78"/>
    </row>
    <row r="1230" spans="1:11" x14ac:dyDescent="0.2">
      <c r="A1230" s="78"/>
      <c r="B1230" s="78"/>
      <c r="C1230" s="78"/>
      <c r="D1230" s="78"/>
      <c r="E1230" s="78"/>
      <c r="F1230" s="78"/>
      <c r="G1230" s="78"/>
      <c r="H1230" s="78"/>
      <c r="I1230" s="78"/>
      <c r="J1230" s="78"/>
      <c r="K1230" s="78"/>
    </row>
    <row r="1231" spans="1:11" x14ac:dyDescent="0.2">
      <c r="A1231" s="78"/>
      <c r="B1231" s="78"/>
      <c r="C1231" s="78"/>
      <c r="D1231" s="78"/>
      <c r="E1231" s="78"/>
      <c r="F1231" s="78"/>
      <c r="G1231" s="78"/>
      <c r="H1231" s="78"/>
      <c r="I1231" s="78"/>
      <c r="J1231" s="78"/>
      <c r="K1231" s="78"/>
    </row>
    <row r="1232" spans="1:11" x14ac:dyDescent="0.2">
      <c r="A1232" s="78"/>
      <c r="B1232" s="78"/>
      <c r="C1232" s="78"/>
      <c r="D1232" s="78"/>
      <c r="E1232" s="78"/>
      <c r="F1232" s="78"/>
      <c r="G1232" s="78"/>
      <c r="H1232" s="78"/>
      <c r="I1232" s="78"/>
      <c r="J1232" s="78"/>
      <c r="K1232" s="78"/>
    </row>
    <row r="1233" spans="1:11" x14ac:dyDescent="0.2">
      <c r="A1233" s="78"/>
      <c r="B1233" s="78"/>
      <c r="C1233" s="78"/>
      <c r="D1233" s="78"/>
      <c r="E1233" s="78"/>
      <c r="F1233" s="78"/>
      <c r="G1233" s="78"/>
      <c r="H1233" s="78"/>
      <c r="I1233" s="78"/>
      <c r="J1233" s="78"/>
      <c r="K1233" s="78"/>
    </row>
    <row r="1234" spans="1:11" x14ac:dyDescent="0.2">
      <c r="A1234" s="78"/>
      <c r="B1234" s="78"/>
      <c r="C1234" s="78"/>
      <c r="D1234" s="78"/>
      <c r="E1234" s="78"/>
      <c r="F1234" s="78"/>
      <c r="G1234" s="78"/>
      <c r="H1234" s="78"/>
      <c r="I1234" s="78"/>
      <c r="J1234" s="78"/>
      <c r="K1234" s="78"/>
    </row>
    <row r="1235" spans="1:11" x14ac:dyDescent="0.2">
      <c r="A1235" s="78"/>
      <c r="B1235" s="78"/>
      <c r="C1235" s="78"/>
      <c r="D1235" s="78"/>
      <c r="E1235" s="78"/>
      <c r="F1235" s="78"/>
      <c r="G1235" s="78"/>
      <c r="H1235" s="78"/>
      <c r="I1235" s="78"/>
      <c r="J1235" s="78"/>
      <c r="K1235" s="78"/>
    </row>
    <row r="1236" spans="1:11" x14ac:dyDescent="0.2">
      <c r="A1236" s="78"/>
      <c r="B1236" s="78"/>
      <c r="C1236" s="78"/>
      <c r="D1236" s="78"/>
      <c r="E1236" s="78"/>
      <c r="F1236" s="78"/>
      <c r="G1236" s="78"/>
      <c r="H1236" s="78"/>
      <c r="I1236" s="78"/>
      <c r="J1236" s="78"/>
      <c r="K1236" s="78"/>
    </row>
    <row r="1237" spans="1:11" x14ac:dyDescent="0.2">
      <c r="A1237" s="78"/>
      <c r="B1237" s="78"/>
      <c r="C1237" s="78"/>
      <c r="D1237" s="78"/>
      <c r="E1237" s="78"/>
      <c r="F1237" s="78"/>
      <c r="G1237" s="78"/>
      <c r="H1237" s="78"/>
      <c r="I1237" s="78"/>
      <c r="J1237" s="78"/>
      <c r="K1237" s="78"/>
    </row>
    <row r="1238" spans="1:11" x14ac:dyDescent="0.2">
      <c r="A1238" s="78"/>
      <c r="B1238" s="78"/>
      <c r="C1238" s="78"/>
      <c r="D1238" s="78"/>
      <c r="E1238" s="78"/>
      <c r="F1238" s="78"/>
      <c r="G1238" s="78"/>
      <c r="H1238" s="78"/>
      <c r="I1238" s="78"/>
      <c r="J1238" s="78"/>
      <c r="K1238" s="78"/>
    </row>
    <row r="1239" spans="1:11" x14ac:dyDescent="0.2">
      <c r="A1239" s="78"/>
      <c r="B1239" s="78"/>
      <c r="C1239" s="78"/>
      <c r="D1239" s="78"/>
      <c r="E1239" s="78"/>
      <c r="F1239" s="78"/>
      <c r="G1239" s="78"/>
      <c r="H1239" s="78"/>
      <c r="I1239" s="78"/>
      <c r="J1239" s="78"/>
      <c r="K1239" s="78"/>
    </row>
    <row r="1240" spans="1:11" x14ac:dyDescent="0.2">
      <c r="A1240" s="78"/>
      <c r="B1240" s="78"/>
      <c r="C1240" s="78"/>
      <c r="D1240" s="78"/>
      <c r="E1240" s="78"/>
      <c r="F1240" s="78"/>
      <c r="G1240" s="78"/>
      <c r="H1240" s="78"/>
      <c r="I1240" s="78"/>
      <c r="J1240" s="78"/>
      <c r="K1240" s="78"/>
    </row>
    <row r="1241" spans="1:11" x14ac:dyDescent="0.2">
      <c r="A1241" s="78"/>
      <c r="B1241" s="78"/>
      <c r="C1241" s="78"/>
      <c r="D1241" s="78"/>
      <c r="E1241" s="78"/>
      <c r="F1241" s="78"/>
      <c r="G1241" s="78"/>
      <c r="H1241" s="78"/>
      <c r="I1241" s="78"/>
      <c r="J1241" s="78"/>
      <c r="K1241" s="78"/>
    </row>
    <row r="1242" spans="1:11" x14ac:dyDescent="0.2">
      <c r="A1242" s="78"/>
      <c r="B1242" s="78"/>
      <c r="C1242" s="78"/>
      <c r="D1242" s="78"/>
      <c r="E1242" s="78"/>
      <c r="F1242" s="78"/>
      <c r="G1242" s="78"/>
      <c r="H1242" s="78"/>
      <c r="I1242" s="78"/>
      <c r="J1242" s="78"/>
      <c r="K1242" s="78"/>
    </row>
    <row r="1243" spans="1:11" x14ac:dyDescent="0.2">
      <c r="A1243" s="78"/>
      <c r="B1243" s="78"/>
      <c r="C1243" s="78"/>
      <c r="D1243" s="78"/>
      <c r="E1243" s="78"/>
      <c r="F1243" s="78"/>
      <c r="G1243" s="78"/>
      <c r="H1243" s="78"/>
      <c r="I1243" s="78"/>
      <c r="J1243" s="78"/>
      <c r="K1243" s="78"/>
    </row>
    <row r="1244" spans="1:11" x14ac:dyDescent="0.2">
      <c r="A1244" s="78"/>
      <c r="B1244" s="78"/>
      <c r="C1244" s="78"/>
      <c r="D1244" s="78"/>
      <c r="E1244" s="78"/>
      <c r="F1244" s="78"/>
      <c r="G1244" s="78"/>
      <c r="H1244" s="78"/>
      <c r="I1244" s="78"/>
      <c r="J1244" s="78"/>
      <c r="K1244" s="78"/>
    </row>
    <row r="1245" spans="1:11" x14ac:dyDescent="0.2">
      <c r="A1245" s="78"/>
      <c r="B1245" s="78"/>
      <c r="C1245" s="78"/>
      <c r="D1245" s="78"/>
      <c r="E1245" s="78"/>
      <c r="F1245" s="78"/>
      <c r="G1245" s="78"/>
      <c r="H1245" s="78"/>
      <c r="I1245" s="78"/>
      <c r="J1245" s="78"/>
      <c r="K1245" s="78"/>
    </row>
    <row r="1246" spans="1:11" x14ac:dyDescent="0.2">
      <c r="A1246" s="78"/>
      <c r="B1246" s="78"/>
      <c r="C1246" s="78"/>
      <c r="D1246" s="78"/>
      <c r="E1246" s="78"/>
      <c r="F1246" s="78"/>
      <c r="G1246" s="78"/>
      <c r="H1246" s="78"/>
      <c r="I1246" s="78"/>
      <c r="J1246" s="78"/>
      <c r="K1246" s="78"/>
    </row>
    <row r="1247" spans="1:11" x14ac:dyDescent="0.2">
      <c r="A1247" s="78"/>
      <c r="B1247" s="78"/>
      <c r="C1247" s="78"/>
      <c r="D1247" s="78"/>
      <c r="E1247" s="78"/>
      <c r="F1247" s="78"/>
      <c r="G1247" s="78"/>
      <c r="H1247" s="78"/>
      <c r="I1247" s="78"/>
      <c r="J1247" s="78"/>
      <c r="K1247" s="78"/>
    </row>
    <row r="1248" spans="1:11" x14ac:dyDescent="0.2">
      <c r="A1248" s="78"/>
      <c r="B1248" s="78"/>
      <c r="C1248" s="78"/>
      <c r="D1248" s="78"/>
      <c r="E1248" s="78"/>
      <c r="F1248" s="78"/>
      <c r="G1248" s="78"/>
      <c r="H1248" s="78"/>
      <c r="I1248" s="78"/>
      <c r="J1248" s="78"/>
      <c r="K1248" s="78"/>
    </row>
    <row r="1249" spans="1:11" x14ac:dyDescent="0.2">
      <c r="A1249" s="78"/>
      <c r="B1249" s="78"/>
      <c r="C1249" s="78"/>
      <c r="D1249" s="78"/>
      <c r="E1249" s="78"/>
      <c r="F1249" s="78"/>
      <c r="G1249" s="78"/>
      <c r="H1249" s="78"/>
      <c r="I1249" s="78"/>
      <c r="J1249" s="78"/>
      <c r="K1249" s="78"/>
    </row>
    <row r="1250" spans="1:11" x14ac:dyDescent="0.2">
      <c r="A1250" s="78"/>
      <c r="B1250" s="78"/>
      <c r="C1250" s="78"/>
      <c r="D1250" s="78"/>
      <c r="E1250" s="78"/>
      <c r="F1250" s="78"/>
      <c r="G1250" s="78"/>
      <c r="H1250" s="78"/>
      <c r="I1250" s="78"/>
      <c r="J1250" s="78"/>
      <c r="K1250" s="78"/>
    </row>
    <row r="1251" spans="1:11" x14ac:dyDescent="0.2">
      <c r="A1251" s="78"/>
      <c r="B1251" s="78"/>
      <c r="C1251" s="78"/>
      <c r="D1251" s="78"/>
      <c r="E1251" s="78"/>
      <c r="F1251" s="78"/>
      <c r="G1251" s="78"/>
      <c r="H1251" s="78"/>
      <c r="I1251" s="78"/>
      <c r="J1251" s="78"/>
      <c r="K1251" s="78"/>
    </row>
    <row r="1252" spans="1:11" x14ac:dyDescent="0.2">
      <c r="A1252" s="78"/>
      <c r="B1252" s="78"/>
      <c r="C1252" s="78"/>
      <c r="D1252" s="78"/>
      <c r="E1252" s="78"/>
      <c r="F1252" s="78"/>
      <c r="G1252" s="78"/>
      <c r="H1252" s="78"/>
      <c r="I1252" s="78"/>
      <c r="J1252" s="78"/>
      <c r="K1252" s="78"/>
    </row>
    <row r="1253" spans="1:11" x14ac:dyDescent="0.2">
      <c r="A1253" s="78"/>
      <c r="B1253" s="78"/>
      <c r="C1253" s="78"/>
      <c r="D1253" s="78"/>
      <c r="E1253" s="78"/>
      <c r="F1253" s="78"/>
      <c r="G1253" s="78"/>
      <c r="H1253" s="78"/>
      <c r="I1253" s="78"/>
      <c r="J1253" s="78"/>
      <c r="K1253" s="78"/>
    </row>
    <row r="1254" spans="1:11" x14ac:dyDescent="0.2">
      <c r="A1254" s="78"/>
      <c r="B1254" s="78"/>
      <c r="C1254" s="78"/>
      <c r="D1254" s="78"/>
      <c r="E1254" s="78"/>
      <c r="F1254" s="78"/>
      <c r="G1254" s="78"/>
      <c r="H1254" s="78"/>
      <c r="I1254" s="78"/>
      <c r="J1254" s="78"/>
      <c r="K1254" s="78"/>
    </row>
    <row r="1255" spans="1:11" x14ac:dyDescent="0.2">
      <c r="A1255" s="78"/>
      <c r="B1255" s="78"/>
      <c r="C1255" s="78"/>
      <c r="D1255" s="78"/>
      <c r="E1255" s="78"/>
      <c r="F1255" s="78"/>
      <c r="G1255" s="78"/>
      <c r="H1255" s="78"/>
      <c r="I1255" s="78"/>
      <c r="J1255" s="78"/>
      <c r="K1255" s="78"/>
    </row>
    <row r="1256" spans="1:11" x14ac:dyDescent="0.2">
      <c r="A1256" s="78"/>
      <c r="B1256" s="78"/>
      <c r="C1256" s="78"/>
      <c r="D1256" s="78"/>
      <c r="E1256" s="78"/>
      <c r="F1256" s="78"/>
      <c r="G1256" s="78"/>
      <c r="H1256" s="78"/>
      <c r="I1256" s="78"/>
      <c r="J1256" s="78"/>
      <c r="K1256" s="78"/>
    </row>
    <row r="1257" spans="1:11" x14ac:dyDescent="0.2">
      <c r="A1257" s="78"/>
      <c r="B1257" s="78"/>
      <c r="C1257" s="78"/>
      <c r="D1257" s="78"/>
      <c r="E1257" s="78"/>
      <c r="F1257" s="78"/>
      <c r="G1257" s="78"/>
      <c r="H1257" s="78"/>
      <c r="I1257" s="78"/>
      <c r="J1257" s="78"/>
      <c r="K1257" s="78"/>
    </row>
    <row r="1258" spans="1:11" x14ac:dyDescent="0.2">
      <c r="A1258" s="78"/>
      <c r="B1258" s="78"/>
      <c r="C1258" s="78"/>
      <c r="D1258" s="78"/>
      <c r="E1258" s="78"/>
      <c r="F1258" s="78"/>
      <c r="G1258" s="78"/>
      <c r="H1258" s="78"/>
      <c r="I1258" s="78"/>
      <c r="J1258" s="78"/>
      <c r="K1258" s="78"/>
    </row>
    <row r="1259" spans="1:11" x14ac:dyDescent="0.2">
      <c r="A1259" s="78"/>
      <c r="B1259" s="78"/>
      <c r="C1259" s="78"/>
      <c r="D1259" s="78"/>
      <c r="E1259" s="78"/>
      <c r="F1259" s="78"/>
      <c r="G1259" s="78"/>
      <c r="H1259" s="78"/>
      <c r="I1259" s="78"/>
      <c r="J1259" s="78"/>
      <c r="K1259" s="78"/>
    </row>
    <row r="1260" spans="1:11" x14ac:dyDescent="0.2">
      <c r="A1260" s="78"/>
      <c r="B1260" s="78"/>
      <c r="C1260" s="78"/>
      <c r="D1260" s="78"/>
      <c r="E1260" s="78"/>
      <c r="F1260" s="78"/>
      <c r="G1260" s="78"/>
      <c r="H1260" s="78"/>
      <c r="I1260" s="78"/>
      <c r="J1260" s="78"/>
      <c r="K1260" s="78"/>
    </row>
    <row r="1261" spans="1:11" x14ac:dyDescent="0.2">
      <c r="A1261" s="78"/>
      <c r="B1261" s="78"/>
      <c r="C1261" s="78"/>
      <c r="D1261" s="78"/>
      <c r="E1261" s="78"/>
      <c r="F1261" s="78"/>
      <c r="G1261" s="78"/>
      <c r="H1261" s="78"/>
      <c r="I1261" s="78"/>
      <c r="J1261" s="78"/>
      <c r="K1261" s="78"/>
    </row>
    <row r="1262" spans="1:11" x14ac:dyDescent="0.2">
      <c r="A1262" s="78"/>
      <c r="B1262" s="78"/>
      <c r="C1262" s="78"/>
      <c r="D1262" s="78"/>
      <c r="E1262" s="78"/>
      <c r="F1262" s="78"/>
      <c r="G1262" s="78"/>
      <c r="H1262" s="78"/>
      <c r="I1262" s="78"/>
      <c r="J1262" s="78"/>
      <c r="K1262" s="78"/>
    </row>
    <row r="1263" spans="1:11" x14ac:dyDescent="0.2">
      <c r="A1263" s="78"/>
      <c r="B1263" s="78"/>
      <c r="C1263" s="78"/>
      <c r="D1263" s="78"/>
      <c r="E1263" s="78"/>
      <c r="F1263" s="78"/>
      <c r="G1263" s="78"/>
      <c r="H1263" s="78"/>
      <c r="I1263" s="78"/>
      <c r="J1263" s="78"/>
      <c r="K1263" s="78"/>
    </row>
    <row r="1264" spans="1:11" x14ac:dyDescent="0.2">
      <c r="A1264" s="78"/>
      <c r="B1264" s="78"/>
      <c r="C1264" s="78"/>
      <c r="D1264" s="78"/>
      <c r="E1264" s="78"/>
      <c r="F1264" s="78"/>
      <c r="G1264" s="78"/>
      <c r="H1264" s="78"/>
      <c r="I1264" s="78"/>
      <c r="J1264" s="78"/>
      <c r="K1264" s="78"/>
    </row>
    <row r="1265" spans="1:11" x14ac:dyDescent="0.2">
      <c r="A1265" s="78"/>
      <c r="B1265" s="78"/>
      <c r="C1265" s="78"/>
      <c r="D1265" s="78"/>
      <c r="E1265" s="78"/>
      <c r="F1265" s="78"/>
      <c r="G1265" s="78"/>
      <c r="H1265" s="78"/>
      <c r="I1265" s="78"/>
      <c r="J1265" s="78"/>
      <c r="K1265" s="78"/>
    </row>
    <row r="1266" spans="1:11" x14ac:dyDescent="0.2">
      <c r="A1266" s="78"/>
      <c r="B1266" s="78"/>
      <c r="C1266" s="78"/>
      <c r="D1266" s="78"/>
      <c r="E1266" s="78"/>
      <c r="F1266" s="78"/>
      <c r="G1266" s="78"/>
      <c r="H1266" s="78"/>
      <c r="I1266" s="78"/>
      <c r="J1266" s="78"/>
      <c r="K1266" s="78"/>
    </row>
    <row r="1267" spans="1:11" x14ac:dyDescent="0.2">
      <c r="A1267" s="78"/>
      <c r="B1267" s="78"/>
      <c r="C1267" s="78"/>
      <c r="D1267" s="78"/>
      <c r="E1267" s="78"/>
      <c r="F1267" s="78"/>
      <c r="G1267" s="78"/>
      <c r="H1267" s="78"/>
      <c r="I1267" s="78"/>
      <c r="J1267" s="78"/>
      <c r="K1267" s="78"/>
    </row>
    <row r="1268" spans="1:11" x14ac:dyDescent="0.2">
      <c r="A1268" s="78"/>
      <c r="B1268" s="78"/>
      <c r="C1268" s="78"/>
      <c r="D1268" s="78"/>
      <c r="E1268" s="78"/>
      <c r="F1268" s="78"/>
      <c r="G1268" s="78"/>
      <c r="H1268" s="78"/>
      <c r="I1268" s="78"/>
      <c r="J1268" s="78"/>
      <c r="K1268" s="78"/>
    </row>
    <row r="1269" spans="1:11" x14ac:dyDescent="0.2">
      <c r="A1269" s="78"/>
      <c r="B1269" s="78"/>
      <c r="C1269" s="78"/>
      <c r="D1269" s="78"/>
      <c r="E1269" s="78"/>
      <c r="F1269" s="78"/>
      <c r="G1269" s="78"/>
      <c r="H1269" s="78"/>
      <c r="I1269" s="78"/>
      <c r="J1269" s="78"/>
      <c r="K1269" s="78"/>
    </row>
    <row r="1270" spans="1:11" x14ac:dyDescent="0.2">
      <c r="A1270" s="78"/>
      <c r="B1270" s="78"/>
      <c r="C1270" s="78"/>
      <c r="D1270" s="78"/>
      <c r="E1270" s="78"/>
      <c r="F1270" s="78"/>
      <c r="G1270" s="78"/>
      <c r="H1270" s="78"/>
      <c r="I1270" s="78"/>
      <c r="J1270" s="78"/>
      <c r="K1270" s="78"/>
    </row>
    <row r="1271" spans="1:11" x14ac:dyDescent="0.2">
      <c r="A1271" s="78"/>
      <c r="B1271" s="78"/>
      <c r="C1271" s="78"/>
      <c r="D1271" s="78"/>
      <c r="E1271" s="78"/>
      <c r="F1271" s="78"/>
      <c r="G1271" s="78"/>
      <c r="H1271" s="78"/>
      <c r="I1271" s="78"/>
      <c r="J1271" s="78"/>
      <c r="K1271" s="78"/>
    </row>
    <row r="1272" spans="1:11" x14ac:dyDescent="0.2">
      <c r="A1272" s="78"/>
      <c r="B1272" s="78"/>
      <c r="C1272" s="78"/>
      <c r="D1272" s="78"/>
      <c r="E1272" s="78"/>
      <c r="F1272" s="78"/>
      <c r="G1272" s="78"/>
      <c r="H1272" s="78"/>
      <c r="I1272" s="78"/>
      <c r="J1272" s="78"/>
      <c r="K1272" s="78"/>
    </row>
    <row r="1273" spans="1:11" x14ac:dyDescent="0.2">
      <c r="A1273" s="78"/>
      <c r="B1273" s="78"/>
      <c r="C1273" s="78"/>
      <c r="D1273" s="78"/>
      <c r="E1273" s="78"/>
      <c r="F1273" s="78"/>
      <c r="G1273" s="78"/>
      <c r="H1273" s="78"/>
      <c r="I1273" s="78"/>
      <c r="J1273" s="78"/>
      <c r="K1273" s="78"/>
    </row>
    <row r="1274" spans="1:11" x14ac:dyDescent="0.2">
      <c r="A1274" s="78"/>
      <c r="B1274" s="78"/>
      <c r="C1274" s="78"/>
      <c r="D1274" s="78"/>
      <c r="E1274" s="78"/>
      <c r="F1274" s="78"/>
      <c r="G1274" s="78"/>
      <c r="H1274" s="78"/>
      <c r="I1274" s="78"/>
      <c r="J1274" s="78"/>
      <c r="K1274" s="78"/>
    </row>
    <row r="1275" spans="1:11" x14ac:dyDescent="0.2">
      <c r="A1275" s="78"/>
      <c r="B1275" s="78"/>
      <c r="C1275" s="78"/>
      <c r="D1275" s="78"/>
      <c r="E1275" s="78"/>
      <c r="F1275" s="78"/>
      <c r="G1275" s="78"/>
      <c r="H1275" s="78"/>
      <c r="I1275" s="78"/>
      <c r="J1275" s="78"/>
      <c r="K1275" s="78"/>
    </row>
    <row r="1276" spans="1:11" x14ac:dyDescent="0.2">
      <c r="A1276" s="78"/>
      <c r="B1276" s="78"/>
      <c r="C1276" s="78"/>
      <c r="D1276" s="78"/>
      <c r="E1276" s="78"/>
      <c r="F1276" s="78"/>
      <c r="G1276" s="78"/>
      <c r="H1276" s="78"/>
      <c r="I1276" s="78"/>
      <c r="J1276" s="78"/>
      <c r="K1276" s="78"/>
    </row>
    <row r="1277" spans="1:11" x14ac:dyDescent="0.2">
      <c r="A1277" s="78"/>
      <c r="B1277" s="78"/>
      <c r="C1277" s="78"/>
      <c r="D1277" s="78"/>
      <c r="E1277" s="78"/>
      <c r="F1277" s="78"/>
      <c r="G1277" s="78"/>
      <c r="H1277" s="78"/>
      <c r="I1277" s="78"/>
      <c r="J1277" s="78"/>
      <c r="K1277" s="78"/>
    </row>
    <row r="1278" spans="1:11" x14ac:dyDescent="0.2">
      <c r="A1278" s="78"/>
      <c r="B1278" s="78"/>
      <c r="C1278" s="78"/>
      <c r="D1278" s="78"/>
      <c r="E1278" s="78"/>
      <c r="F1278" s="78"/>
      <c r="G1278" s="78"/>
      <c r="H1278" s="78"/>
      <c r="I1278" s="78"/>
      <c r="J1278" s="78"/>
      <c r="K1278" s="78"/>
    </row>
    <row r="1279" spans="1:11" x14ac:dyDescent="0.2">
      <c r="A1279" s="78"/>
      <c r="B1279" s="78"/>
      <c r="C1279" s="78"/>
      <c r="D1279" s="78"/>
      <c r="E1279" s="78"/>
      <c r="F1279" s="78"/>
      <c r="G1279" s="78"/>
      <c r="H1279" s="78"/>
      <c r="I1279" s="78"/>
      <c r="J1279" s="78"/>
      <c r="K1279" s="78"/>
    </row>
    <row r="1280" spans="1:11" x14ac:dyDescent="0.2">
      <c r="A1280" s="78"/>
      <c r="B1280" s="78"/>
      <c r="C1280" s="78"/>
      <c r="D1280" s="78"/>
      <c r="E1280" s="78"/>
      <c r="F1280" s="78"/>
      <c r="G1280" s="78"/>
      <c r="H1280" s="78"/>
      <c r="I1280" s="78"/>
      <c r="J1280" s="78"/>
      <c r="K1280" s="78"/>
    </row>
    <row r="1281" spans="1:11" x14ac:dyDescent="0.2">
      <c r="A1281" s="78"/>
      <c r="B1281" s="78"/>
      <c r="C1281" s="78"/>
      <c r="D1281" s="78"/>
      <c r="E1281" s="78"/>
      <c r="F1281" s="78"/>
      <c r="G1281" s="78"/>
      <c r="H1281" s="78"/>
      <c r="I1281" s="78"/>
      <c r="J1281" s="78"/>
      <c r="K1281" s="78"/>
    </row>
    <row r="1282" spans="1:11" x14ac:dyDescent="0.2">
      <c r="A1282" s="78"/>
      <c r="B1282" s="78"/>
      <c r="C1282" s="78"/>
      <c r="D1282" s="78"/>
      <c r="E1282" s="78"/>
      <c r="F1282" s="78"/>
      <c r="G1282" s="78"/>
      <c r="H1282" s="78"/>
      <c r="I1282" s="78"/>
      <c r="J1282" s="78"/>
      <c r="K1282" s="78"/>
    </row>
    <row r="1283" spans="1:11" x14ac:dyDescent="0.2">
      <c r="A1283" s="78"/>
      <c r="B1283" s="78"/>
      <c r="C1283" s="78"/>
      <c r="D1283" s="78"/>
      <c r="E1283" s="78"/>
      <c r="F1283" s="78"/>
      <c r="G1283" s="78"/>
      <c r="H1283" s="78"/>
      <c r="I1283" s="78"/>
      <c r="J1283" s="78"/>
      <c r="K1283" s="78"/>
    </row>
    <row r="1284" spans="1:11" x14ac:dyDescent="0.2">
      <c r="A1284" s="78"/>
      <c r="B1284" s="78"/>
      <c r="C1284" s="78"/>
      <c r="D1284" s="78"/>
      <c r="E1284" s="78"/>
      <c r="F1284" s="78"/>
      <c r="G1284" s="78"/>
      <c r="H1284" s="78"/>
      <c r="I1284" s="78"/>
      <c r="J1284" s="78"/>
      <c r="K1284" s="78"/>
    </row>
    <row r="1285" spans="1:11" x14ac:dyDescent="0.2">
      <c r="A1285" s="78"/>
      <c r="B1285" s="78"/>
      <c r="C1285" s="78"/>
      <c r="D1285" s="78"/>
      <c r="E1285" s="78"/>
      <c r="F1285" s="78"/>
      <c r="G1285" s="78"/>
      <c r="H1285" s="78"/>
      <c r="I1285" s="78"/>
      <c r="J1285" s="78"/>
      <c r="K1285" s="78"/>
    </row>
    <row r="1286" spans="1:11" x14ac:dyDescent="0.2">
      <c r="A1286" s="78"/>
      <c r="B1286" s="78"/>
      <c r="C1286" s="78"/>
      <c r="D1286" s="78"/>
      <c r="E1286" s="78"/>
      <c r="F1286" s="78"/>
      <c r="G1286" s="78"/>
      <c r="H1286" s="78"/>
      <c r="I1286" s="78"/>
      <c r="J1286" s="78"/>
      <c r="K1286" s="78"/>
    </row>
    <row r="1287" spans="1:11" x14ac:dyDescent="0.2">
      <c r="A1287" s="78"/>
      <c r="B1287" s="78"/>
      <c r="C1287" s="78"/>
      <c r="D1287" s="78"/>
      <c r="E1287" s="78"/>
      <c r="F1287" s="78"/>
      <c r="G1287" s="78"/>
      <c r="H1287" s="78"/>
      <c r="I1287" s="78"/>
      <c r="J1287" s="78"/>
      <c r="K1287" s="78"/>
    </row>
    <row r="1288" spans="1:11" x14ac:dyDescent="0.2">
      <c r="A1288" s="78"/>
      <c r="B1288" s="78"/>
      <c r="C1288" s="78"/>
      <c r="D1288" s="78"/>
      <c r="E1288" s="78"/>
      <c r="F1288" s="78"/>
      <c r="G1288" s="78"/>
      <c r="H1288" s="78"/>
      <c r="I1288" s="78"/>
      <c r="J1288" s="78"/>
      <c r="K1288" s="78"/>
    </row>
    <row r="1289" spans="1:11" x14ac:dyDescent="0.2">
      <c r="A1289" s="78"/>
      <c r="B1289" s="78"/>
      <c r="C1289" s="78"/>
      <c r="D1289" s="78"/>
      <c r="E1289" s="78"/>
      <c r="F1289" s="78"/>
      <c r="G1289" s="78"/>
      <c r="H1289" s="78"/>
      <c r="I1289" s="78"/>
      <c r="J1289" s="78"/>
      <c r="K1289" s="78"/>
    </row>
    <row r="1290" spans="1:11" x14ac:dyDescent="0.2">
      <c r="A1290" s="78"/>
      <c r="B1290" s="78"/>
      <c r="C1290" s="78"/>
      <c r="D1290" s="78"/>
      <c r="E1290" s="78"/>
      <c r="F1290" s="78"/>
      <c r="G1290" s="78"/>
      <c r="H1290" s="78"/>
      <c r="I1290" s="78"/>
      <c r="J1290" s="78"/>
      <c r="K1290" s="78"/>
    </row>
    <row r="1291" spans="1:11" x14ac:dyDescent="0.2">
      <c r="A1291" s="78"/>
      <c r="B1291" s="78"/>
      <c r="C1291" s="78"/>
      <c r="D1291" s="78"/>
      <c r="E1291" s="78"/>
      <c r="F1291" s="78"/>
      <c r="G1291" s="78"/>
      <c r="H1291" s="78"/>
      <c r="I1291" s="78"/>
      <c r="J1291" s="78"/>
      <c r="K1291" s="78"/>
    </row>
    <row r="1292" spans="1:11" x14ac:dyDescent="0.2">
      <c r="A1292" s="78"/>
      <c r="B1292" s="78"/>
      <c r="C1292" s="78"/>
      <c r="D1292" s="78"/>
      <c r="E1292" s="78"/>
      <c r="F1292" s="78"/>
      <c r="G1292" s="78"/>
      <c r="H1292" s="78"/>
      <c r="I1292" s="78"/>
      <c r="J1292" s="78"/>
      <c r="K1292" s="78"/>
    </row>
    <row r="1293" spans="1:11" x14ac:dyDescent="0.2">
      <c r="A1293" s="78"/>
      <c r="B1293" s="78"/>
      <c r="C1293" s="78"/>
      <c r="D1293" s="78"/>
      <c r="E1293" s="78"/>
      <c r="F1293" s="78"/>
      <c r="G1293" s="78"/>
      <c r="H1293" s="78"/>
      <c r="I1293" s="78"/>
      <c r="J1293" s="78"/>
      <c r="K1293" s="78"/>
    </row>
    <row r="1294" spans="1:11" x14ac:dyDescent="0.2">
      <c r="A1294" s="78"/>
      <c r="B1294" s="78"/>
      <c r="C1294" s="78"/>
      <c r="D1294" s="78"/>
      <c r="E1294" s="78"/>
      <c r="F1294" s="78"/>
      <c r="G1294" s="78"/>
      <c r="H1294" s="78"/>
      <c r="I1294" s="78"/>
      <c r="J1294" s="78"/>
      <c r="K1294" s="78"/>
    </row>
    <row r="1295" spans="1:11" x14ac:dyDescent="0.2">
      <c r="A1295" s="78"/>
      <c r="B1295" s="78"/>
      <c r="C1295" s="78"/>
      <c r="D1295" s="78"/>
      <c r="E1295" s="78"/>
      <c r="F1295" s="78"/>
      <c r="G1295" s="78"/>
      <c r="H1295" s="78"/>
      <c r="I1295" s="78"/>
      <c r="J1295" s="78"/>
      <c r="K1295" s="78"/>
    </row>
    <row r="1296" spans="1:11" x14ac:dyDescent="0.2">
      <c r="A1296" s="78"/>
      <c r="B1296" s="78"/>
      <c r="C1296" s="78"/>
      <c r="D1296" s="78"/>
      <c r="E1296" s="78"/>
      <c r="F1296" s="78"/>
      <c r="G1296" s="78"/>
      <c r="H1296" s="78"/>
      <c r="I1296" s="78"/>
      <c r="J1296" s="78"/>
      <c r="K1296" s="78"/>
    </row>
    <row r="1297" spans="1:11" x14ac:dyDescent="0.2">
      <c r="A1297" s="78"/>
      <c r="B1297" s="78"/>
      <c r="C1297" s="78"/>
      <c r="D1297" s="78"/>
      <c r="E1297" s="78"/>
      <c r="F1297" s="78"/>
      <c r="G1297" s="78"/>
      <c r="H1297" s="78"/>
      <c r="I1297" s="78"/>
      <c r="J1297" s="78"/>
      <c r="K1297" s="78"/>
    </row>
    <row r="1298" spans="1:11" x14ac:dyDescent="0.2">
      <c r="A1298" s="78"/>
      <c r="B1298" s="78"/>
      <c r="C1298" s="78"/>
      <c r="D1298" s="78"/>
      <c r="E1298" s="78"/>
      <c r="F1298" s="78"/>
      <c r="G1298" s="78"/>
      <c r="H1298" s="78"/>
      <c r="I1298" s="78"/>
      <c r="J1298" s="78"/>
      <c r="K1298" s="78"/>
    </row>
    <row r="1299" spans="1:11" x14ac:dyDescent="0.2">
      <c r="A1299" s="78"/>
      <c r="B1299" s="78"/>
      <c r="C1299" s="78"/>
      <c r="D1299" s="78"/>
      <c r="E1299" s="78"/>
      <c r="F1299" s="78"/>
      <c r="G1299" s="78"/>
      <c r="H1299" s="78"/>
      <c r="I1299" s="78"/>
      <c r="J1299" s="78"/>
      <c r="K1299" s="78"/>
    </row>
    <row r="1300" spans="1:11" x14ac:dyDescent="0.2">
      <c r="A1300" s="78"/>
      <c r="B1300" s="78"/>
      <c r="C1300" s="78"/>
      <c r="D1300" s="78"/>
      <c r="E1300" s="78"/>
      <c r="F1300" s="78"/>
      <c r="G1300" s="78"/>
      <c r="H1300" s="78"/>
      <c r="I1300" s="78"/>
      <c r="J1300" s="78"/>
      <c r="K1300" s="78"/>
    </row>
    <row r="1301" spans="1:11" x14ac:dyDescent="0.2">
      <c r="A1301" s="78"/>
      <c r="B1301" s="78"/>
      <c r="C1301" s="78"/>
      <c r="D1301" s="78"/>
      <c r="E1301" s="78"/>
      <c r="F1301" s="78"/>
      <c r="G1301" s="78"/>
      <c r="H1301" s="78"/>
      <c r="I1301" s="78"/>
      <c r="J1301" s="78"/>
      <c r="K1301" s="78"/>
    </row>
    <row r="1302" spans="1:11" x14ac:dyDescent="0.2">
      <c r="A1302" s="78"/>
      <c r="B1302" s="78"/>
      <c r="C1302" s="78"/>
      <c r="D1302" s="78"/>
      <c r="E1302" s="78"/>
      <c r="F1302" s="78"/>
      <c r="G1302" s="78"/>
      <c r="H1302" s="78"/>
      <c r="I1302" s="78"/>
      <c r="J1302" s="78"/>
      <c r="K1302" s="78"/>
    </row>
    <row r="1303" spans="1:11" x14ac:dyDescent="0.2">
      <c r="A1303" s="78"/>
      <c r="B1303" s="78"/>
      <c r="C1303" s="78"/>
      <c r="D1303" s="78"/>
      <c r="E1303" s="78"/>
      <c r="F1303" s="78"/>
      <c r="G1303" s="78"/>
      <c r="H1303" s="78"/>
      <c r="I1303" s="78"/>
      <c r="J1303" s="78"/>
      <c r="K1303" s="78"/>
    </row>
    <row r="1304" spans="1:11" x14ac:dyDescent="0.2">
      <c r="A1304" s="78"/>
      <c r="B1304" s="78"/>
      <c r="C1304" s="78"/>
      <c r="D1304" s="78"/>
      <c r="E1304" s="78"/>
      <c r="F1304" s="78"/>
      <c r="G1304" s="78"/>
      <c r="H1304" s="78"/>
      <c r="I1304" s="78"/>
      <c r="J1304" s="78"/>
      <c r="K1304" s="78"/>
    </row>
    <row r="1305" spans="1:11" x14ac:dyDescent="0.2">
      <c r="A1305" s="78"/>
      <c r="B1305" s="78"/>
      <c r="C1305" s="78"/>
      <c r="D1305" s="78"/>
      <c r="E1305" s="78"/>
      <c r="F1305" s="78"/>
      <c r="G1305" s="78"/>
      <c r="H1305" s="78"/>
      <c r="I1305" s="78"/>
      <c r="J1305" s="78"/>
      <c r="K1305" s="78"/>
    </row>
    <row r="1306" spans="1:11" x14ac:dyDescent="0.2">
      <c r="A1306" s="78"/>
      <c r="B1306" s="78"/>
      <c r="C1306" s="78"/>
      <c r="D1306" s="78"/>
      <c r="E1306" s="78"/>
      <c r="F1306" s="78"/>
      <c r="G1306" s="78"/>
      <c r="H1306" s="78"/>
      <c r="I1306" s="78"/>
      <c r="J1306" s="78"/>
      <c r="K1306" s="78"/>
    </row>
    <row r="1307" spans="1:11" x14ac:dyDescent="0.2">
      <c r="A1307" s="78"/>
      <c r="B1307" s="78"/>
      <c r="C1307" s="78"/>
      <c r="D1307" s="78"/>
      <c r="E1307" s="78"/>
      <c r="F1307" s="78"/>
      <c r="G1307" s="78"/>
      <c r="H1307" s="78"/>
      <c r="I1307" s="78"/>
      <c r="J1307" s="78"/>
      <c r="K1307" s="78"/>
    </row>
    <row r="1308" spans="1:11" x14ac:dyDescent="0.2">
      <c r="A1308" s="78"/>
      <c r="B1308" s="78"/>
      <c r="C1308" s="78"/>
      <c r="D1308" s="78"/>
      <c r="E1308" s="78"/>
      <c r="F1308" s="78"/>
      <c r="G1308" s="78"/>
      <c r="H1308" s="78"/>
      <c r="I1308" s="78"/>
      <c r="J1308" s="78"/>
      <c r="K1308" s="78"/>
    </row>
    <row r="1309" spans="1:11" x14ac:dyDescent="0.2">
      <c r="A1309" s="78"/>
      <c r="B1309" s="78"/>
      <c r="C1309" s="78"/>
      <c r="D1309" s="78"/>
      <c r="E1309" s="78"/>
      <c r="F1309" s="78"/>
      <c r="G1309" s="78"/>
      <c r="H1309" s="78"/>
      <c r="I1309" s="78"/>
      <c r="J1309" s="78"/>
      <c r="K1309" s="78"/>
    </row>
    <row r="1310" spans="1:11" x14ac:dyDescent="0.2">
      <c r="A1310" s="78"/>
      <c r="B1310" s="78"/>
      <c r="C1310" s="78"/>
      <c r="D1310" s="78"/>
      <c r="E1310" s="78"/>
      <c r="F1310" s="78"/>
      <c r="G1310" s="78"/>
      <c r="H1310" s="78"/>
      <c r="I1310" s="78"/>
      <c r="J1310" s="78"/>
      <c r="K1310" s="78"/>
    </row>
    <row r="1311" spans="1:11" x14ac:dyDescent="0.2">
      <c r="A1311" s="78"/>
      <c r="B1311" s="78"/>
      <c r="C1311" s="78"/>
      <c r="D1311" s="78"/>
      <c r="E1311" s="78"/>
      <c r="F1311" s="78"/>
      <c r="G1311" s="78"/>
      <c r="H1311" s="78"/>
      <c r="I1311" s="78"/>
      <c r="J1311" s="78"/>
      <c r="K1311" s="78"/>
    </row>
    <row r="1312" spans="1:11" x14ac:dyDescent="0.2">
      <c r="A1312" s="78"/>
      <c r="B1312" s="78"/>
      <c r="C1312" s="78"/>
      <c r="D1312" s="78"/>
      <c r="E1312" s="78"/>
      <c r="F1312" s="78"/>
      <c r="G1312" s="78"/>
      <c r="H1312" s="78"/>
      <c r="I1312" s="78"/>
      <c r="J1312" s="78"/>
      <c r="K1312" s="78"/>
    </row>
    <row r="1313" spans="1:11" x14ac:dyDescent="0.2">
      <c r="A1313" s="78"/>
      <c r="B1313" s="78"/>
      <c r="C1313" s="78"/>
      <c r="D1313" s="78"/>
      <c r="E1313" s="78"/>
      <c r="F1313" s="78"/>
      <c r="G1313" s="78"/>
      <c r="H1313" s="78"/>
      <c r="I1313" s="78"/>
      <c r="J1313" s="78"/>
      <c r="K1313" s="78"/>
    </row>
    <row r="1314" spans="1:11" x14ac:dyDescent="0.2">
      <c r="A1314" s="78"/>
      <c r="B1314" s="78"/>
      <c r="C1314" s="78"/>
      <c r="D1314" s="78"/>
      <c r="E1314" s="78"/>
      <c r="F1314" s="78"/>
      <c r="G1314" s="78"/>
      <c r="H1314" s="78"/>
      <c r="I1314" s="78"/>
      <c r="J1314" s="78"/>
      <c r="K1314" s="78"/>
    </row>
    <row r="1315" spans="1:11" x14ac:dyDescent="0.2">
      <c r="A1315" s="78"/>
      <c r="B1315" s="78"/>
      <c r="C1315" s="78"/>
      <c r="D1315" s="78"/>
      <c r="E1315" s="78"/>
      <c r="F1315" s="78"/>
      <c r="G1315" s="78"/>
      <c r="H1315" s="78"/>
      <c r="I1315" s="78"/>
      <c r="J1315" s="78"/>
      <c r="K1315" s="78"/>
    </row>
    <row r="1316" spans="1:11" x14ac:dyDescent="0.2">
      <c r="A1316" s="78"/>
      <c r="B1316" s="78"/>
      <c r="C1316" s="78"/>
      <c r="D1316" s="78"/>
      <c r="E1316" s="78"/>
      <c r="F1316" s="78"/>
      <c r="G1316" s="78"/>
      <c r="H1316" s="78"/>
      <c r="I1316" s="78"/>
      <c r="J1316" s="78"/>
      <c r="K1316" s="78"/>
    </row>
    <row r="1317" spans="1:11" x14ac:dyDescent="0.2">
      <c r="A1317" s="78"/>
      <c r="B1317" s="78"/>
      <c r="C1317" s="78"/>
      <c r="D1317" s="78"/>
      <c r="E1317" s="78"/>
      <c r="F1317" s="78"/>
      <c r="G1317" s="78"/>
      <c r="H1317" s="78"/>
      <c r="I1317" s="78"/>
      <c r="J1317" s="78"/>
      <c r="K1317" s="78"/>
    </row>
    <row r="1318" spans="1:11" x14ac:dyDescent="0.2">
      <c r="A1318" s="78"/>
      <c r="B1318" s="78"/>
      <c r="C1318" s="78"/>
      <c r="D1318" s="78"/>
      <c r="E1318" s="78"/>
      <c r="F1318" s="78"/>
      <c r="G1318" s="78"/>
      <c r="H1318" s="78"/>
      <c r="I1318" s="78"/>
      <c r="J1318" s="78"/>
      <c r="K1318" s="78"/>
    </row>
    <row r="1319" spans="1:11" x14ac:dyDescent="0.2">
      <c r="A1319" s="78"/>
      <c r="B1319" s="78"/>
      <c r="C1319" s="78"/>
      <c r="D1319" s="78"/>
      <c r="E1319" s="78"/>
      <c r="F1319" s="78"/>
      <c r="G1319" s="78"/>
      <c r="H1319" s="78"/>
      <c r="I1319" s="78"/>
      <c r="J1319" s="78"/>
      <c r="K1319" s="78"/>
    </row>
    <row r="1320" spans="1:11" x14ac:dyDescent="0.2">
      <c r="A1320" s="78"/>
      <c r="B1320" s="78"/>
      <c r="C1320" s="78"/>
      <c r="D1320" s="78"/>
      <c r="E1320" s="78"/>
      <c r="F1320" s="78"/>
      <c r="G1320" s="78"/>
      <c r="H1320" s="78"/>
      <c r="I1320" s="78"/>
      <c r="J1320" s="78"/>
      <c r="K1320" s="78"/>
    </row>
    <row r="1321" spans="1:11" x14ac:dyDescent="0.2">
      <c r="A1321" s="78"/>
      <c r="B1321" s="78"/>
      <c r="C1321" s="78"/>
      <c r="D1321" s="78"/>
      <c r="E1321" s="78"/>
      <c r="F1321" s="78"/>
      <c r="G1321" s="78"/>
      <c r="H1321" s="78"/>
      <c r="I1321" s="78"/>
      <c r="J1321" s="78"/>
      <c r="K1321" s="78"/>
    </row>
    <row r="1322" spans="1:11" x14ac:dyDescent="0.2">
      <c r="A1322" s="78"/>
      <c r="B1322" s="78"/>
      <c r="C1322" s="78"/>
      <c r="D1322" s="78"/>
      <c r="E1322" s="78"/>
      <c r="F1322" s="78"/>
      <c r="G1322" s="78"/>
      <c r="H1322" s="78"/>
      <c r="I1322" s="78"/>
      <c r="J1322" s="78"/>
      <c r="K1322" s="78"/>
    </row>
    <row r="1323" spans="1:11" x14ac:dyDescent="0.2">
      <c r="A1323" s="78"/>
      <c r="B1323" s="78"/>
      <c r="C1323" s="78"/>
      <c r="D1323" s="78"/>
      <c r="E1323" s="78"/>
      <c r="F1323" s="78"/>
      <c r="G1323" s="78"/>
      <c r="H1323" s="78"/>
      <c r="I1323" s="78"/>
      <c r="J1323" s="78"/>
      <c r="K1323" s="78"/>
    </row>
    <row r="1324" spans="1:11" x14ac:dyDescent="0.2">
      <c r="A1324" s="78"/>
      <c r="B1324" s="78"/>
      <c r="C1324" s="78"/>
      <c r="D1324" s="78"/>
      <c r="E1324" s="78"/>
      <c r="F1324" s="78"/>
      <c r="G1324" s="78"/>
      <c r="H1324" s="78"/>
      <c r="I1324" s="78"/>
      <c r="J1324" s="78"/>
      <c r="K1324" s="78"/>
    </row>
    <row r="1325" spans="1:11" x14ac:dyDescent="0.2">
      <c r="A1325" s="78"/>
      <c r="B1325" s="78"/>
      <c r="C1325" s="78"/>
      <c r="D1325" s="78"/>
      <c r="E1325" s="78"/>
      <c r="F1325" s="78"/>
      <c r="G1325" s="78"/>
      <c r="H1325" s="78"/>
      <c r="I1325" s="78"/>
      <c r="J1325" s="78"/>
      <c r="K1325" s="78"/>
    </row>
    <row r="1326" spans="1:11" x14ac:dyDescent="0.2">
      <c r="A1326" s="78"/>
      <c r="B1326" s="78"/>
      <c r="C1326" s="78"/>
      <c r="D1326" s="78"/>
      <c r="E1326" s="78"/>
      <c r="F1326" s="78"/>
      <c r="G1326" s="78"/>
      <c r="H1326" s="78"/>
      <c r="I1326" s="78"/>
      <c r="J1326" s="78"/>
      <c r="K1326" s="78"/>
    </row>
    <row r="1327" spans="1:11" x14ac:dyDescent="0.2">
      <c r="A1327" s="78"/>
      <c r="B1327" s="78"/>
      <c r="C1327" s="78"/>
      <c r="D1327" s="78"/>
      <c r="E1327" s="78"/>
      <c r="F1327" s="78"/>
      <c r="G1327" s="78"/>
      <c r="H1327" s="78"/>
      <c r="I1327" s="78"/>
      <c r="J1327" s="78"/>
      <c r="K1327" s="78"/>
    </row>
    <row r="1328" spans="1:11" x14ac:dyDescent="0.2">
      <c r="A1328" s="78"/>
      <c r="B1328" s="78"/>
      <c r="C1328" s="78"/>
      <c r="D1328" s="78"/>
      <c r="E1328" s="78"/>
      <c r="F1328" s="78"/>
      <c r="G1328" s="78"/>
      <c r="H1328" s="78"/>
      <c r="I1328" s="78"/>
      <c r="J1328" s="78"/>
      <c r="K1328" s="78"/>
    </row>
    <row r="1329" spans="1:11" x14ac:dyDescent="0.2">
      <c r="A1329" s="78"/>
      <c r="B1329" s="78"/>
      <c r="C1329" s="78"/>
      <c r="D1329" s="78"/>
      <c r="E1329" s="78"/>
      <c r="F1329" s="78"/>
      <c r="G1329" s="78"/>
      <c r="H1329" s="78"/>
      <c r="I1329" s="78"/>
      <c r="J1329" s="78"/>
      <c r="K1329" s="78"/>
    </row>
    <row r="1330" spans="1:11" x14ac:dyDescent="0.2">
      <c r="A1330" s="78"/>
      <c r="B1330" s="78"/>
      <c r="C1330" s="78"/>
      <c r="D1330" s="78"/>
      <c r="E1330" s="78"/>
      <c r="F1330" s="78"/>
      <c r="G1330" s="78"/>
      <c r="H1330" s="78"/>
      <c r="I1330" s="78"/>
      <c r="J1330" s="78"/>
      <c r="K1330" s="78"/>
    </row>
    <row r="1331" spans="1:11" x14ac:dyDescent="0.2">
      <c r="A1331" s="78"/>
      <c r="B1331" s="78"/>
      <c r="C1331" s="78"/>
      <c r="D1331" s="78"/>
      <c r="E1331" s="78"/>
      <c r="F1331" s="78"/>
      <c r="G1331" s="78"/>
      <c r="H1331" s="78"/>
      <c r="I1331" s="78"/>
      <c r="J1331" s="78"/>
      <c r="K1331" s="78"/>
    </row>
    <row r="1332" spans="1:11" x14ac:dyDescent="0.2">
      <c r="A1332" s="78"/>
      <c r="B1332" s="78"/>
      <c r="C1332" s="78"/>
      <c r="D1332" s="78"/>
      <c r="E1332" s="78"/>
      <c r="F1332" s="78"/>
      <c r="G1332" s="78"/>
      <c r="H1332" s="78"/>
      <c r="I1332" s="78"/>
      <c r="J1332" s="78"/>
      <c r="K1332" s="78"/>
    </row>
    <row r="1333" spans="1:11" x14ac:dyDescent="0.2">
      <c r="A1333" s="78"/>
      <c r="B1333" s="78"/>
      <c r="C1333" s="78"/>
      <c r="D1333" s="78"/>
      <c r="E1333" s="78"/>
      <c r="F1333" s="78"/>
      <c r="G1333" s="78"/>
      <c r="H1333" s="78"/>
      <c r="I1333" s="78"/>
      <c r="J1333" s="78"/>
      <c r="K1333" s="78"/>
    </row>
    <row r="1334" spans="1:11" x14ac:dyDescent="0.2">
      <c r="A1334" s="78"/>
      <c r="B1334" s="78"/>
      <c r="C1334" s="78"/>
      <c r="D1334" s="78"/>
      <c r="E1334" s="78"/>
      <c r="F1334" s="78"/>
      <c r="G1334" s="78"/>
      <c r="H1334" s="78"/>
      <c r="I1334" s="78"/>
      <c r="J1334" s="78"/>
      <c r="K1334" s="78"/>
    </row>
    <row r="1335" spans="1:11" x14ac:dyDescent="0.2">
      <c r="A1335" s="78"/>
      <c r="B1335" s="78"/>
      <c r="C1335" s="78"/>
      <c r="D1335" s="78"/>
      <c r="E1335" s="78"/>
      <c r="F1335" s="78"/>
      <c r="G1335" s="78"/>
      <c r="H1335" s="78"/>
      <c r="I1335" s="78"/>
      <c r="J1335" s="78"/>
      <c r="K1335" s="78"/>
    </row>
    <row r="1336" spans="1:11" x14ac:dyDescent="0.2">
      <c r="A1336" s="78"/>
      <c r="B1336" s="78"/>
      <c r="C1336" s="78"/>
      <c r="D1336" s="78"/>
      <c r="E1336" s="78"/>
      <c r="F1336" s="78"/>
      <c r="G1336" s="78"/>
      <c r="H1336" s="78"/>
      <c r="I1336" s="78"/>
      <c r="J1336" s="78"/>
      <c r="K1336" s="78"/>
    </row>
    <row r="1337" spans="1:11" x14ac:dyDescent="0.2">
      <c r="A1337" s="78"/>
      <c r="B1337" s="78"/>
      <c r="C1337" s="78"/>
      <c r="D1337" s="78"/>
      <c r="E1337" s="78"/>
      <c r="F1337" s="78"/>
      <c r="G1337" s="78"/>
      <c r="H1337" s="78"/>
      <c r="I1337" s="78"/>
      <c r="J1337" s="78"/>
      <c r="K1337" s="78"/>
    </row>
    <row r="1338" spans="1:11" x14ac:dyDescent="0.2">
      <c r="A1338" s="78"/>
      <c r="B1338" s="78"/>
      <c r="C1338" s="78"/>
      <c r="D1338" s="78"/>
      <c r="E1338" s="78"/>
      <c r="F1338" s="78"/>
      <c r="G1338" s="78"/>
      <c r="H1338" s="78"/>
      <c r="I1338" s="78"/>
      <c r="J1338" s="78"/>
      <c r="K1338" s="78"/>
    </row>
    <row r="1339" spans="1:11" x14ac:dyDescent="0.2">
      <c r="A1339" s="78"/>
      <c r="B1339" s="78"/>
      <c r="C1339" s="78"/>
      <c r="D1339" s="78"/>
      <c r="E1339" s="78"/>
      <c r="F1339" s="78"/>
      <c r="G1339" s="78"/>
      <c r="H1339" s="78"/>
      <c r="I1339" s="78"/>
      <c r="J1339" s="78"/>
      <c r="K1339" s="78"/>
    </row>
    <row r="1340" spans="1:11" x14ac:dyDescent="0.2">
      <c r="A1340" s="78"/>
      <c r="B1340" s="78"/>
      <c r="C1340" s="78"/>
      <c r="D1340" s="78"/>
      <c r="E1340" s="78"/>
      <c r="F1340" s="78"/>
      <c r="G1340" s="78"/>
      <c r="H1340" s="78"/>
      <c r="I1340" s="78"/>
      <c r="J1340" s="78"/>
      <c r="K1340" s="78"/>
    </row>
    <row r="1341" spans="1:11" x14ac:dyDescent="0.2">
      <c r="A1341" s="78"/>
      <c r="B1341" s="78"/>
      <c r="C1341" s="78"/>
      <c r="D1341" s="78"/>
      <c r="E1341" s="78"/>
      <c r="F1341" s="78"/>
      <c r="G1341" s="78"/>
      <c r="H1341" s="78"/>
      <c r="I1341" s="78"/>
      <c r="J1341" s="78"/>
      <c r="K1341" s="78"/>
    </row>
    <row r="1342" spans="1:11" x14ac:dyDescent="0.2">
      <c r="A1342" s="78"/>
      <c r="B1342" s="78"/>
      <c r="C1342" s="78"/>
      <c r="D1342" s="78"/>
      <c r="E1342" s="78"/>
      <c r="F1342" s="78"/>
      <c r="G1342" s="78"/>
      <c r="H1342" s="78"/>
      <c r="I1342" s="78"/>
      <c r="J1342" s="78"/>
      <c r="K1342" s="78"/>
    </row>
    <row r="1343" spans="1:11" x14ac:dyDescent="0.2">
      <c r="A1343" s="78"/>
      <c r="B1343" s="78"/>
      <c r="C1343" s="78"/>
      <c r="D1343" s="78"/>
      <c r="E1343" s="78"/>
      <c r="F1343" s="78"/>
      <c r="G1343" s="78"/>
      <c r="H1343" s="78"/>
      <c r="I1343" s="78"/>
      <c r="J1343" s="78"/>
      <c r="K1343" s="78"/>
    </row>
    <row r="1344" spans="1:11" x14ac:dyDescent="0.2">
      <c r="A1344" s="78"/>
      <c r="B1344" s="78"/>
      <c r="C1344" s="78"/>
      <c r="D1344" s="78"/>
      <c r="E1344" s="78"/>
      <c r="F1344" s="78"/>
      <c r="G1344" s="78"/>
      <c r="H1344" s="78"/>
      <c r="I1344" s="78"/>
      <c r="J1344" s="78"/>
      <c r="K1344" s="78"/>
    </row>
    <row r="1345" spans="1:11" x14ac:dyDescent="0.2">
      <c r="A1345" s="78"/>
      <c r="B1345" s="78"/>
      <c r="C1345" s="78"/>
      <c r="D1345" s="78"/>
      <c r="E1345" s="78"/>
      <c r="F1345" s="78"/>
      <c r="G1345" s="78"/>
      <c r="H1345" s="78"/>
      <c r="I1345" s="78"/>
      <c r="J1345" s="78"/>
      <c r="K1345" s="78"/>
    </row>
    <row r="1346" spans="1:11" x14ac:dyDescent="0.2">
      <c r="A1346" s="78"/>
      <c r="B1346" s="78"/>
      <c r="C1346" s="78"/>
      <c r="D1346" s="78"/>
      <c r="E1346" s="78"/>
      <c r="F1346" s="78"/>
      <c r="G1346" s="78"/>
      <c r="H1346" s="78"/>
      <c r="I1346" s="78"/>
      <c r="J1346" s="78"/>
      <c r="K1346" s="78"/>
    </row>
    <row r="1347" spans="1:11" x14ac:dyDescent="0.2">
      <c r="A1347" s="78"/>
      <c r="B1347" s="78"/>
      <c r="C1347" s="78"/>
      <c r="D1347" s="78"/>
      <c r="E1347" s="78"/>
      <c r="F1347" s="78"/>
      <c r="G1347" s="78"/>
      <c r="H1347" s="78"/>
      <c r="I1347" s="78"/>
      <c r="J1347" s="78"/>
      <c r="K1347" s="78"/>
    </row>
    <row r="1348" spans="1:11" x14ac:dyDescent="0.2">
      <c r="A1348" s="78"/>
      <c r="B1348" s="78"/>
      <c r="C1348" s="78"/>
      <c r="D1348" s="78"/>
      <c r="E1348" s="78"/>
      <c r="F1348" s="78"/>
      <c r="G1348" s="78"/>
      <c r="H1348" s="78"/>
      <c r="I1348" s="78"/>
      <c r="J1348" s="78"/>
      <c r="K1348" s="78"/>
    </row>
    <row r="1349" spans="1:11" x14ac:dyDescent="0.2">
      <c r="A1349" s="78"/>
      <c r="B1349" s="78"/>
      <c r="C1349" s="78"/>
      <c r="D1349" s="78"/>
      <c r="E1349" s="78"/>
      <c r="F1349" s="78"/>
      <c r="G1349" s="78"/>
      <c r="H1349" s="78"/>
      <c r="I1349" s="78"/>
      <c r="J1349" s="78"/>
      <c r="K1349" s="78"/>
    </row>
    <row r="1350" spans="1:11" x14ac:dyDescent="0.2">
      <c r="A1350" s="78"/>
      <c r="B1350" s="78"/>
      <c r="C1350" s="78"/>
      <c r="D1350" s="78"/>
      <c r="E1350" s="78"/>
      <c r="F1350" s="78"/>
      <c r="G1350" s="78"/>
      <c r="H1350" s="78"/>
      <c r="I1350" s="78"/>
      <c r="J1350" s="78"/>
      <c r="K1350" s="78"/>
    </row>
    <row r="1351" spans="1:11" x14ac:dyDescent="0.2">
      <c r="A1351" s="78"/>
      <c r="B1351" s="78"/>
      <c r="C1351" s="78"/>
      <c r="D1351" s="78"/>
      <c r="E1351" s="78"/>
      <c r="F1351" s="78"/>
      <c r="G1351" s="78"/>
      <c r="H1351" s="78"/>
      <c r="I1351" s="78"/>
      <c r="J1351" s="78"/>
      <c r="K1351" s="78"/>
    </row>
    <row r="1352" spans="1:11" x14ac:dyDescent="0.2">
      <c r="A1352" s="78"/>
      <c r="B1352" s="78"/>
      <c r="C1352" s="78"/>
      <c r="D1352" s="78"/>
      <c r="E1352" s="78"/>
      <c r="F1352" s="78"/>
      <c r="G1352" s="78"/>
      <c r="H1352" s="78"/>
      <c r="I1352" s="78"/>
      <c r="J1352" s="78"/>
      <c r="K1352" s="78"/>
    </row>
    <row r="1353" spans="1:11" x14ac:dyDescent="0.2">
      <c r="A1353" s="78"/>
      <c r="B1353" s="78"/>
      <c r="C1353" s="78"/>
      <c r="D1353" s="78"/>
      <c r="E1353" s="78"/>
      <c r="F1353" s="78"/>
      <c r="G1353" s="78"/>
      <c r="H1353" s="78"/>
      <c r="I1353" s="78"/>
      <c r="J1353" s="78"/>
      <c r="K1353" s="78"/>
    </row>
    <row r="1354" spans="1:11" x14ac:dyDescent="0.2">
      <c r="A1354" s="78"/>
      <c r="B1354" s="78"/>
      <c r="C1354" s="78"/>
      <c r="D1354" s="78"/>
      <c r="E1354" s="78"/>
      <c r="F1354" s="78"/>
      <c r="G1354" s="78"/>
      <c r="H1354" s="78"/>
      <c r="I1354" s="78"/>
      <c r="J1354" s="78"/>
      <c r="K1354" s="78"/>
    </row>
    <row r="1355" spans="1:11" x14ac:dyDescent="0.2">
      <c r="A1355" s="78"/>
      <c r="B1355" s="78"/>
      <c r="C1355" s="78"/>
      <c r="D1355" s="78"/>
      <c r="E1355" s="78"/>
      <c r="F1355" s="78"/>
      <c r="G1355" s="78"/>
      <c r="H1355" s="78"/>
      <c r="I1355" s="78"/>
      <c r="J1355" s="78"/>
      <c r="K1355" s="78"/>
    </row>
    <row r="1356" spans="1:11" x14ac:dyDescent="0.2">
      <c r="A1356" s="78"/>
      <c r="B1356" s="78"/>
      <c r="C1356" s="78"/>
      <c r="D1356" s="78"/>
      <c r="E1356" s="78"/>
      <c r="F1356" s="78"/>
      <c r="G1356" s="78"/>
      <c r="H1356" s="78"/>
      <c r="I1356" s="78"/>
      <c r="J1356" s="78"/>
      <c r="K1356" s="78"/>
    </row>
    <row r="1357" spans="1:11" x14ac:dyDescent="0.2">
      <c r="A1357" s="78"/>
      <c r="B1357" s="78"/>
      <c r="C1357" s="78"/>
      <c r="D1357" s="78"/>
      <c r="E1357" s="78"/>
      <c r="F1357" s="78"/>
      <c r="G1357" s="78"/>
      <c r="H1357" s="78"/>
      <c r="I1357" s="78"/>
      <c r="J1357" s="78"/>
      <c r="K1357" s="78"/>
    </row>
    <row r="1358" spans="1:11" x14ac:dyDescent="0.2">
      <c r="A1358" s="78"/>
      <c r="B1358" s="78"/>
      <c r="C1358" s="78"/>
      <c r="D1358" s="78"/>
      <c r="E1358" s="78"/>
      <c r="F1358" s="78"/>
      <c r="G1358" s="78"/>
      <c r="H1358" s="78"/>
      <c r="I1358" s="78"/>
      <c r="J1358" s="78"/>
      <c r="K1358" s="78"/>
    </row>
    <row r="1359" spans="1:11" x14ac:dyDescent="0.2">
      <c r="A1359" s="78"/>
      <c r="B1359" s="78"/>
      <c r="C1359" s="78"/>
      <c r="D1359" s="78"/>
      <c r="E1359" s="78"/>
      <c r="F1359" s="78"/>
      <c r="G1359" s="78"/>
      <c r="H1359" s="78"/>
      <c r="I1359" s="78"/>
      <c r="J1359" s="78"/>
      <c r="K1359" s="78"/>
    </row>
    <row r="1360" spans="1:11" x14ac:dyDescent="0.2">
      <c r="A1360" s="78"/>
      <c r="B1360" s="78"/>
      <c r="C1360" s="78"/>
      <c r="D1360" s="78"/>
      <c r="E1360" s="78"/>
      <c r="F1360" s="78"/>
      <c r="G1360" s="78"/>
      <c r="H1360" s="78"/>
      <c r="I1360" s="78"/>
      <c r="J1360" s="78"/>
      <c r="K1360" s="78"/>
    </row>
    <row r="1361" spans="1:11" x14ac:dyDescent="0.2">
      <c r="A1361" s="78"/>
      <c r="B1361" s="78"/>
      <c r="C1361" s="78"/>
      <c r="D1361" s="78"/>
      <c r="E1361" s="78"/>
      <c r="F1361" s="78"/>
      <c r="G1361" s="78"/>
      <c r="H1361" s="78"/>
      <c r="I1361" s="78"/>
      <c r="J1361" s="78"/>
      <c r="K1361" s="78"/>
    </row>
    <row r="1362" spans="1:11" x14ac:dyDescent="0.2">
      <c r="A1362" s="78"/>
      <c r="B1362" s="78"/>
      <c r="C1362" s="78"/>
      <c r="D1362" s="78"/>
      <c r="E1362" s="78"/>
      <c r="F1362" s="78"/>
      <c r="G1362" s="78"/>
      <c r="H1362" s="78"/>
      <c r="I1362" s="78"/>
      <c r="J1362" s="78"/>
      <c r="K1362" s="78"/>
    </row>
    <row r="1363" spans="1:11" x14ac:dyDescent="0.2">
      <c r="A1363" s="78"/>
      <c r="B1363" s="78"/>
      <c r="C1363" s="78"/>
      <c r="D1363" s="78"/>
      <c r="E1363" s="78"/>
      <c r="F1363" s="78"/>
      <c r="G1363" s="78"/>
      <c r="H1363" s="78"/>
      <c r="I1363" s="78"/>
      <c r="J1363" s="78"/>
      <c r="K1363" s="78"/>
    </row>
    <row r="1364" spans="1:11" x14ac:dyDescent="0.2">
      <c r="A1364" s="78"/>
      <c r="B1364" s="78"/>
      <c r="C1364" s="78"/>
      <c r="D1364" s="78"/>
      <c r="E1364" s="78"/>
      <c r="F1364" s="78"/>
      <c r="G1364" s="78"/>
      <c r="H1364" s="78"/>
      <c r="I1364" s="78"/>
      <c r="J1364" s="78"/>
      <c r="K1364" s="78"/>
    </row>
    <row r="1365" spans="1:11" x14ac:dyDescent="0.2">
      <c r="A1365" s="78"/>
      <c r="B1365" s="78"/>
      <c r="C1365" s="78"/>
      <c r="D1365" s="78"/>
      <c r="E1365" s="78"/>
      <c r="F1365" s="78"/>
      <c r="G1365" s="78"/>
      <c r="H1365" s="78"/>
      <c r="I1365" s="78"/>
      <c r="J1365" s="78"/>
      <c r="K1365" s="78"/>
    </row>
    <row r="1366" spans="1:11" x14ac:dyDescent="0.2">
      <c r="A1366" s="78"/>
      <c r="B1366" s="78"/>
      <c r="C1366" s="78"/>
      <c r="D1366" s="78"/>
      <c r="E1366" s="78"/>
      <c r="F1366" s="78"/>
      <c r="G1366" s="78"/>
      <c r="H1366" s="78"/>
      <c r="I1366" s="78"/>
      <c r="J1366" s="78"/>
      <c r="K1366" s="78"/>
    </row>
    <row r="1367" spans="1:11" x14ac:dyDescent="0.2">
      <c r="A1367" s="78"/>
      <c r="B1367" s="78"/>
      <c r="C1367" s="78"/>
      <c r="D1367" s="78"/>
      <c r="E1367" s="78"/>
      <c r="F1367" s="78"/>
      <c r="G1367" s="78"/>
      <c r="H1367" s="78"/>
      <c r="I1367" s="78"/>
      <c r="J1367" s="78"/>
      <c r="K1367" s="78"/>
    </row>
    <row r="1368" spans="1:11" x14ac:dyDescent="0.2">
      <c r="A1368" s="78"/>
      <c r="B1368" s="78"/>
      <c r="C1368" s="78"/>
      <c r="D1368" s="78"/>
      <c r="E1368" s="78"/>
      <c r="F1368" s="78"/>
      <c r="G1368" s="78"/>
      <c r="H1368" s="78"/>
      <c r="I1368" s="78"/>
      <c r="J1368" s="78"/>
      <c r="K1368" s="78"/>
    </row>
    <row r="1369" spans="1:11" x14ac:dyDescent="0.2">
      <c r="A1369" s="78"/>
      <c r="B1369" s="78"/>
      <c r="C1369" s="78"/>
      <c r="D1369" s="78"/>
      <c r="E1369" s="78"/>
      <c r="F1369" s="78"/>
      <c r="G1369" s="78"/>
      <c r="H1369" s="78"/>
      <c r="I1369" s="78"/>
      <c r="J1369" s="78"/>
      <c r="K1369" s="78"/>
    </row>
    <row r="1370" spans="1:11" x14ac:dyDescent="0.2">
      <c r="A1370" s="78"/>
      <c r="B1370" s="78"/>
      <c r="C1370" s="78"/>
      <c r="D1370" s="78"/>
      <c r="E1370" s="78"/>
      <c r="F1370" s="78"/>
      <c r="G1370" s="78"/>
      <c r="H1370" s="78"/>
      <c r="I1370" s="78"/>
      <c r="J1370" s="78"/>
      <c r="K1370" s="78"/>
    </row>
    <row r="1371" spans="1:11" x14ac:dyDescent="0.2">
      <c r="A1371" s="78"/>
      <c r="B1371" s="78"/>
      <c r="C1371" s="78"/>
      <c r="D1371" s="78"/>
      <c r="E1371" s="78"/>
      <c r="F1371" s="78"/>
      <c r="G1371" s="78"/>
      <c r="H1371" s="78"/>
      <c r="I1371" s="78"/>
      <c r="J1371" s="78"/>
      <c r="K1371" s="78"/>
    </row>
    <row r="1372" spans="1:11" x14ac:dyDescent="0.2">
      <c r="A1372" s="78"/>
      <c r="B1372" s="78"/>
      <c r="C1372" s="78"/>
      <c r="D1372" s="78"/>
      <c r="E1372" s="78"/>
      <c r="F1372" s="78"/>
      <c r="G1372" s="78"/>
      <c r="H1372" s="78"/>
      <c r="I1372" s="78"/>
      <c r="J1372" s="78"/>
      <c r="K1372" s="78"/>
    </row>
    <row r="1373" spans="1:11" x14ac:dyDescent="0.2">
      <c r="A1373" s="78"/>
      <c r="B1373" s="78"/>
      <c r="C1373" s="78"/>
      <c r="D1373" s="78"/>
      <c r="E1373" s="78"/>
      <c r="F1373" s="78"/>
      <c r="G1373" s="78"/>
      <c r="H1373" s="78"/>
      <c r="I1373" s="78"/>
      <c r="J1373" s="78"/>
      <c r="K1373" s="78"/>
    </row>
    <row r="1374" spans="1:11" x14ac:dyDescent="0.2">
      <c r="A1374" s="78"/>
      <c r="B1374" s="78"/>
      <c r="C1374" s="78"/>
      <c r="D1374" s="78"/>
      <c r="E1374" s="78"/>
      <c r="F1374" s="78"/>
      <c r="G1374" s="78"/>
      <c r="H1374" s="78"/>
      <c r="I1374" s="78"/>
      <c r="J1374" s="78"/>
      <c r="K1374" s="78"/>
    </row>
    <row r="1375" spans="1:11" x14ac:dyDescent="0.2">
      <c r="A1375" s="78"/>
      <c r="B1375" s="78"/>
      <c r="C1375" s="78"/>
      <c r="D1375" s="78"/>
      <c r="E1375" s="78"/>
      <c r="F1375" s="78"/>
      <c r="G1375" s="78"/>
      <c r="H1375" s="78"/>
      <c r="I1375" s="78"/>
      <c r="J1375" s="78"/>
      <c r="K1375" s="78"/>
    </row>
    <row r="1376" spans="1:11" x14ac:dyDescent="0.2">
      <c r="A1376" s="78"/>
      <c r="B1376" s="78"/>
      <c r="C1376" s="78"/>
      <c r="D1376" s="78"/>
      <c r="E1376" s="78"/>
      <c r="F1376" s="78"/>
      <c r="G1376" s="78"/>
      <c r="H1376" s="78"/>
      <c r="I1376" s="78"/>
      <c r="J1376" s="78"/>
      <c r="K1376" s="78"/>
    </row>
    <row r="1377" spans="1:11" x14ac:dyDescent="0.2">
      <c r="A1377" s="78"/>
      <c r="B1377" s="78"/>
      <c r="C1377" s="78"/>
      <c r="D1377" s="78"/>
      <c r="E1377" s="78"/>
      <c r="F1377" s="78"/>
      <c r="G1377" s="78"/>
      <c r="H1377" s="78"/>
      <c r="I1377" s="78"/>
      <c r="J1377" s="78"/>
      <c r="K1377" s="78"/>
    </row>
    <row r="1378" spans="1:11" x14ac:dyDescent="0.2">
      <c r="A1378" s="78"/>
      <c r="B1378" s="78"/>
      <c r="C1378" s="78"/>
      <c r="D1378" s="78"/>
      <c r="E1378" s="78"/>
      <c r="F1378" s="78"/>
      <c r="G1378" s="78"/>
      <c r="H1378" s="78"/>
      <c r="I1378" s="78"/>
      <c r="J1378" s="78"/>
      <c r="K1378" s="78"/>
    </row>
    <row r="1379" spans="1:11" x14ac:dyDescent="0.2">
      <c r="A1379" s="78"/>
      <c r="B1379" s="78"/>
      <c r="C1379" s="78"/>
      <c r="D1379" s="78"/>
      <c r="E1379" s="78"/>
      <c r="F1379" s="78"/>
      <c r="G1379" s="78"/>
      <c r="H1379" s="78"/>
      <c r="I1379" s="78"/>
      <c r="J1379" s="78"/>
      <c r="K1379" s="78"/>
    </row>
    <row r="1380" spans="1:11" x14ac:dyDescent="0.2">
      <c r="A1380" s="78"/>
      <c r="B1380" s="78"/>
      <c r="C1380" s="78"/>
      <c r="D1380" s="78"/>
      <c r="E1380" s="78"/>
      <c r="F1380" s="78"/>
      <c r="G1380" s="78"/>
      <c r="H1380" s="78"/>
      <c r="I1380" s="78"/>
      <c r="J1380" s="78"/>
      <c r="K1380" s="78"/>
    </row>
    <row r="1381" spans="1:11" x14ac:dyDescent="0.2">
      <c r="A1381" s="78"/>
      <c r="B1381" s="78"/>
      <c r="C1381" s="78"/>
      <c r="D1381" s="78"/>
      <c r="E1381" s="78"/>
      <c r="F1381" s="78"/>
      <c r="G1381" s="78"/>
      <c r="H1381" s="78"/>
      <c r="I1381" s="78"/>
      <c r="J1381" s="78"/>
      <c r="K1381" s="78"/>
    </row>
    <row r="1382" spans="1:11" x14ac:dyDescent="0.2">
      <c r="A1382" s="78"/>
      <c r="B1382" s="78"/>
      <c r="C1382" s="78"/>
      <c r="D1382" s="78"/>
      <c r="E1382" s="78"/>
      <c r="F1382" s="78"/>
      <c r="G1382" s="78"/>
      <c r="H1382" s="78"/>
      <c r="I1382" s="78"/>
      <c r="J1382" s="78"/>
      <c r="K1382" s="78"/>
    </row>
    <row r="1383" spans="1:11" x14ac:dyDescent="0.2">
      <c r="A1383" s="78"/>
      <c r="B1383" s="78"/>
      <c r="C1383" s="78"/>
      <c r="D1383" s="78"/>
      <c r="E1383" s="78"/>
      <c r="F1383" s="78"/>
      <c r="G1383" s="78"/>
      <c r="H1383" s="78"/>
      <c r="I1383" s="78"/>
      <c r="J1383" s="78"/>
      <c r="K1383" s="78"/>
    </row>
    <row r="1384" spans="1:11" x14ac:dyDescent="0.2">
      <c r="A1384" s="78"/>
      <c r="B1384" s="78"/>
      <c r="C1384" s="78"/>
      <c r="D1384" s="78"/>
      <c r="E1384" s="78"/>
      <c r="F1384" s="78"/>
      <c r="G1384" s="78"/>
      <c r="H1384" s="78"/>
      <c r="I1384" s="78"/>
      <c r="J1384" s="78"/>
      <c r="K1384" s="78"/>
    </row>
    <row r="1385" spans="1:11" x14ac:dyDescent="0.2">
      <c r="A1385" s="78"/>
      <c r="B1385" s="78"/>
      <c r="C1385" s="78"/>
      <c r="D1385" s="78"/>
      <c r="E1385" s="78"/>
      <c r="F1385" s="78"/>
      <c r="G1385" s="78"/>
      <c r="H1385" s="78"/>
      <c r="I1385" s="78"/>
      <c r="J1385" s="78"/>
      <c r="K1385" s="78"/>
    </row>
    <row r="1386" spans="1:11" x14ac:dyDescent="0.2">
      <c r="A1386" s="78"/>
      <c r="B1386" s="78"/>
      <c r="C1386" s="78"/>
      <c r="D1386" s="78"/>
      <c r="E1386" s="78"/>
      <c r="F1386" s="78"/>
      <c r="G1386" s="78"/>
      <c r="H1386" s="78"/>
      <c r="I1386" s="78"/>
      <c r="J1386" s="78"/>
      <c r="K1386" s="78"/>
    </row>
    <row r="1387" spans="1:11" x14ac:dyDescent="0.2">
      <c r="A1387" s="78"/>
      <c r="B1387" s="78"/>
      <c r="C1387" s="78"/>
      <c r="D1387" s="78"/>
      <c r="E1387" s="78"/>
      <c r="F1387" s="78"/>
      <c r="G1387" s="78"/>
      <c r="H1387" s="78"/>
      <c r="I1387" s="78"/>
      <c r="J1387" s="78"/>
      <c r="K1387" s="78"/>
    </row>
    <row r="1388" spans="1:11" x14ac:dyDescent="0.2">
      <c r="A1388" s="78"/>
      <c r="B1388" s="78"/>
      <c r="C1388" s="78"/>
      <c r="D1388" s="78"/>
      <c r="E1388" s="78"/>
      <c r="F1388" s="78"/>
      <c r="G1388" s="78"/>
      <c r="H1388" s="78"/>
      <c r="I1388" s="78"/>
      <c r="J1388" s="78"/>
      <c r="K1388" s="78"/>
    </row>
    <row r="1389" spans="1:11" x14ac:dyDescent="0.2">
      <c r="A1389" s="78"/>
      <c r="B1389" s="78"/>
      <c r="C1389" s="78"/>
      <c r="D1389" s="78"/>
      <c r="E1389" s="78"/>
      <c r="F1389" s="78"/>
      <c r="G1389" s="78"/>
      <c r="H1389" s="78"/>
      <c r="I1389" s="78"/>
      <c r="J1389" s="78"/>
      <c r="K1389" s="78"/>
    </row>
    <row r="1390" spans="1:11" x14ac:dyDescent="0.2">
      <c r="A1390" s="78"/>
      <c r="B1390" s="78"/>
      <c r="C1390" s="78"/>
      <c r="D1390" s="78"/>
      <c r="E1390" s="78"/>
      <c r="F1390" s="78"/>
      <c r="G1390" s="78"/>
      <c r="H1390" s="78"/>
      <c r="I1390" s="78"/>
      <c r="J1390" s="78"/>
      <c r="K1390" s="78"/>
    </row>
    <row r="1391" spans="1:11" x14ac:dyDescent="0.2">
      <c r="A1391" s="78"/>
      <c r="B1391" s="78"/>
      <c r="C1391" s="78"/>
      <c r="D1391" s="78"/>
      <c r="E1391" s="78"/>
      <c r="F1391" s="78"/>
      <c r="G1391" s="78"/>
      <c r="H1391" s="78"/>
      <c r="I1391" s="78"/>
      <c r="J1391" s="78"/>
      <c r="K1391" s="78"/>
    </row>
    <row r="1392" spans="1:11" x14ac:dyDescent="0.2">
      <c r="A1392" s="78"/>
      <c r="B1392" s="78"/>
      <c r="C1392" s="78"/>
      <c r="D1392" s="78"/>
      <c r="E1392" s="78"/>
      <c r="F1392" s="78"/>
      <c r="G1392" s="78"/>
      <c r="H1392" s="78"/>
      <c r="I1392" s="78"/>
      <c r="J1392" s="78"/>
      <c r="K1392" s="78"/>
    </row>
    <row r="1393" spans="1:11" x14ac:dyDescent="0.2">
      <c r="A1393" s="78"/>
      <c r="B1393" s="78"/>
      <c r="C1393" s="78"/>
      <c r="D1393" s="78"/>
      <c r="E1393" s="78"/>
      <c r="F1393" s="78"/>
      <c r="G1393" s="78"/>
      <c r="H1393" s="78"/>
      <c r="I1393" s="78"/>
      <c r="J1393" s="78"/>
      <c r="K1393" s="78"/>
    </row>
    <row r="1394" spans="1:11" x14ac:dyDescent="0.2">
      <c r="A1394" s="78"/>
      <c r="B1394" s="78"/>
      <c r="C1394" s="78"/>
      <c r="D1394" s="78"/>
      <c r="E1394" s="78"/>
      <c r="F1394" s="78"/>
      <c r="G1394" s="78"/>
      <c r="H1394" s="78"/>
      <c r="I1394" s="78"/>
      <c r="J1394" s="78"/>
      <c r="K1394" s="78"/>
    </row>
    <row r="1395" spans="1:11" x14ac:dyDescent="0.2">
      <c r="A1395" s="78"/>
      <c r="B1395" s="78"/>
      <c r="C1395" s="78"/>
      <c r="D1395" s="78"/>
      <c r="E1395" s="78"/>
      <c r="F1395" s="78"/>
      <c r="G1395" s="78"/>
      <c r="H1395" s="78"/>
      <c r="I1395" s="78"/>
      <c r="J1395" s="78"/>
      <c r="K1395" s="78"/>
    </row>
    <row r="1396" spans="1:11" x14ac:dyDescent="0.2">
      <c r="A1396" s="78"/>
      <c r="B1396" s="78"/>
      <c r="C1396" s="78"/>
      <c r="D1396" s="78"/>
      <c r="E1396" s="78"/>
      <c r="F1396" s="78"/>
      <c r="G1396" s="78"/>
      <c r="H1396" s="78"/>
      <c r="I1396" s="78"/>
      <c r="J1396" s="78"/>
      <c r="K1396" s="78"/>
    </row>
    <row r="1397" spans="1:11" x14ac:dyDescent="0.2">
      <c r="A1397" s="78"/>
      <c r="B1397" s="78"/>
      <c r="C1397" s="78"/>
      <c r="D1397" s="78"/>
      <c r="E1397" s="78"/>
      <c r="F1397" s="78"/>
      <c r="G1397" s="78"/>
      <c r="H1397" s="78"/>
      <c r="I1397" s="78"/>
      <c r="J1397" s="78"/>
      <c r="K1397" s="78"/>
    </row>
    <row r="1398" spans="1:11" x14ac:dyDescent="0.2">
      <c r="A1398" s="78"/>
      <c r="B1398" s="78"/>
      <c r="C1398" s="78"/>
      <c r="D1398" s="78"/>
      <c r="E1398" s="78"/>
      <c r="F1398" s="78"/>
      <c r="G1398" s="78"/>
      <c r="H1398" s="78"/>
      <c r="I1398" s="78"/>
      <c r="J1398" s="78"/>
      <c r="K1398" s="78"/>
    </row>
    <row r="1399" spans="1:11" x14ac:dyDescent="0.2">
      <c r="A1399" s="78"/>
      <c r="B1399" s="78"/>
      <c r="C1399" s="78"/>
      <c r="D1399" s="78"/>
      <c r="E1399" s="78"/>
      <c r="F1399" s="78"/>
      <c r="G1399" s="78"/>
      <c r="H1399" s="78"/>
      <c r="I1399" s="78"/>
      <c r="J1399" s="78"/>
      <c r="K1399" s="78"/>
    </row>
    <row r="1400" spans="1:11" x14ac:dyDescent="0.2">
      <c r="A1400" s="78"/>
      <c r="B1400" s="78"/>
      <c r="C1400" s="78"/>
      <c r="D1400" s="78"/>
      <c r="E1400" s="78"/>
      <c r="F1400" s="78"/>
      <c r="G1400" s="78"/>
      <c r="H1400" s="78"/>
      <c r="I1400" s="78"/>
      <c r="J1400" s="78"/>
      <c r="K1400" s="78"/>
    </row>
    <row r="1401" spans="1:11" x14ac:dyDescent="0.2">
      <c r="A1401" s="78"/>
      <c r="B1401" s="78"/>
      <c r="C1401" s="78"/>
      <c r="D1401" s="78"/>
      <c r="E1401" s="78"/>
      <c r="F1401" s="78"/>
      <c r="G1401" s="78"/>
      <c r="H1401" s="78"/>
      <c r="I1401" s="78"/>
      <c r="J1401" s="78"/>
      <c r="K1401" s="78"/>
    </row>
    <row r="1402" spans="1:11" x14ac:dyDescent="0.2">
      <c r="A1402" s="78"/>
      <c r="B1402" s="78"/>
      <c r="C1402" s="78"/>
      <c r="D1402" s="78"/>
      <c r="E1402" s="78"/>
      <c r="F1402" s="78"/>
      <c r="G1402" s="78"/>
      <c r="H1402" s="78"/>
      <c r="I1402" s="78"/>
      <c r="J1402" s="78"/>
      <c r="K1402" s="78"/>
    </row>
    <row r="1403" spans="1:11" x14ac:dyDescent="0.2">
      <c r="A1403" s="78"/>
      <c r="B1403" s="78"/>
      <c r="C1403" s="78"/>
      <c r="D1403" s="78"/>
      <c r="E1403" s="78"/>
      <c r="F1403" s="78"/>
      <c r="G1403" s="78"/>
      <c r="H1403" s="78"/>
      <c r="I1403" s="78"/>
      <c r="J1403" s="78"/>
      <c r="K1403" s="78"/>
    </row>
    <row r="1404" spans="1:11" x14ac:dyDescent="0.2">
      <c r="A1404" s="78"/>
      <c r="B1404" s="78"/>
      <c r="C1404" s="78"/>
      <c r="D1404" s="78"/>
      <c r="E1404" s="78"/>
      <c r="F1404" s="78"/>
      <c r="G1404" s="78"/>
      <c r="H1404" s="78"/>
      <c r="I1404" s="78"/>
      <c r="J1404" s="78"/>
      <c r="K1404" s="78"/>
    </row>
    <row r="1405" spans="1:11" x14ac:dyDescent="0.2">
      <c r="A1405" s="78"/>
      <c r="B1405" s="78"/>
      <c r="C1405" s="78"/>
      <c r="D1405" s="78"/>
      <c r="E1405" s="78"/>
      <c r="F1405" s="78"/>
      <c r="G1405" s="78"/>
      <c r="H1405" s="78"/>
      <c r="I1405" s="78"/>
      <c r="J1405" s="78"/>
      <c r="K1405" s="78"/>
    </row>
    <row r="1406" spans="1:11" x14ac:dyDescent="0.2">
      <c r="A1406" s="78"/>
      <c r="B1406" s="78"/>
      <c r="C1406" s="78"/>
      <c r="D1406" s="78"/>
      <c r="E1406" s="78"/>
      <c r="F1406" s="78"/>
      <c r="G1406" s="78"/>
      <c r="H1406" s="78"/>
      <c r="I1406" s="78"/>
      <c r="J1406" s="78"/>
      <c r="K1406" s="78"/>
    </row>
    <row r="1407" spans="1:11" x14ac:dyDescent="0.2">
      <c r="A1407" s="78"/>
      <c r="B1407" s="78"/>
      <c r="C1407" s="78"/>
      <c r="D1407" s="78"/>
      <c r="E1407" s="78"/>
      <c r="F1407" s="78"/>
      <c r="G1407" s="78"/>
      <c r="H1407" s="78"/>
      <c r="I1407" s="78"/>
      <c r="J1407" s="78"/>
      <c r="K1407" s="78"/>
    </row>
    <row r="1408" spans="1:11" x14ac:dyDescent="0.2">
      <c r="A1408" s="78"/>
      <c r="B1408" s="78"/>
      <c r="C1408" s="78"/>
      <c r="D1408" s="78"/>
      <c r="E1408" s="78"/>
      <c r="F1408" s="78"/>
      <c r="G1408" s="78"/>
      <c r="H1408" s="78"/>
      <c r="I1408" s="78"/>
      <c r="J1408" s="78"/>
      <c r="K1408" s="78"/>
    </row>
    <row r="1409" spans="1:11" x14ac:dyDescent="0.2">
      <c r="A1409" s="78"/>
      <c r="B1409" s="78"/>
      <c r="C1409" s="78"/>
      <c r="D1409" s="78"/>
      <c r="E1409" s="78"/>
      <c r="F1409" s="78"/>
      <c r="G1409" s="78"/>
      <c r="H1409" s="78"/>
      <c r="I1409" s="78"/>
      <c r="J1409" s="78"/>
      <c r="K1409" s="78"/>
    </row>
    <row r="1410" spans="1:11" x14ac:dyDescent="0.2">
      <c r="A1410" s="78"/>
      <c r="B1410" s="78"/>
      <c r="C1410" s="78"/>
      <c r="D1410" s="78"/>
      <c r="E1410" s="78"/>
      <c r="F1410" s="78"/>
      <c r="G1410" s="78"/>
      <c r="H1410" s="78"/>
      <c r="I1410" s="78"/>
      <c r="J1410" s="78"/>
      <c r="K1410" s="78"/>
    </row>
    <row r="1411" spans="1:11" x14ac:dyDescent="0.2">
      <c r="A1411" s="78"/>
      <c r="B1411" s="78"/>
      <c r="C1411" s="78"/>
      <c r="D1411" s="78"/>
      <c r="E1411" s="78"/>
      <c r="F1411" s="78"/>
      <c r="G1411" s="78"/>
      <c r="H1411" s="78"/>
      <c r="I1411" s="78"/>
      <c r="J1411" s="78"/>
      <c r="K1411" s="78"/>
    </row>
    <row r="1412" spans="1:11" x14ac:dyDescent="0.2">
      <c r="A1412" s="78"/>
      <c r="B1412" s="78"/>
      <c r="C1412" s="78"/>
      <c r="D1412" s="78"/>
      <c r="E1412" s="78"/>
      <c r="F1412" s="78"/>
      <c r="G1412" s="78"/>
      <c r="H1412" s="78"/>
      <c r="I1412" s="78"/>
      <c r="J1412" s="78"/>
      <c r="K1412" s="78"/>
    </row>
    <row r="1413" spans="1:11" x14ac:dyDescent="0.2">
      <c r="A1413" s="78"/>
      <c r="B1413" s="78"/>
      <c r="C1413" s="78"/>
      <c r="D1413" s="78"/>
      <c r="E1413" s="78"/>
      <c r="F1413" s="78"/>
      <c r="G1413" s="78"/>
      <c r="H1413" s="78"/>
      <c r="I1413" s="78"/>
      <c r="J1413" s="78"/>
      <c r="K1413" s="78"/>
    </row>
    <row r="1414" spans="1:11" x14ac:dyDescent="0.2">
      <c r="A1414" s="78"/>
      <c r="B1414" s="78"/>
      <c r="C1414" s="78"/>
      <c r="D1414" s="78"/>
      <c r="E1414" s="78"/>
      <c r="F1414" s="78"/>
      <c r="G1414" s="78"/>
      <c r="H1414" s="78"/>
      <c r="I1414" s="78"/>
      <c r="J1414" s="78"/>
      <c r="K1414" s="78"/>
    </row>
    <row r="1415" spans="1:11" x14ac:dyDescent="0.2">
      <c r="A1415" s="78"/>
      <c r="B1415" s="78"/>
      <c r="C1415" s="78"/>
      <c r="D1415" s="78"/>
      <c r="E1415" s="78"/>
      <c r="F1415" s="78"/>
      <c r="G1415" s="78"/>
      <c r="H1415" s="78"/>
      <c r="I1415" s="78"/>
      <c r="J1415" s="78"/>
      <c r="K1415" s="78"/>
    </row>
    <row r="1416" spans="1:11" x14ac:dyDescent="0.2">
      <c r="A1416" s="78"/>
      <c r="B1416" s="78"/>
      <c r="C1416" s="78"/>
      <c r="D1416" s="78"/>
      <c r="E1416" s="78"/>
      <c r="F1416" s="78"/>
      <c r="G1416" s="78"/>
      <c r="H1416" s="78"/>
      <c r="I1416" s="78"/>
      <c r="J1416" s="78"/>
      <c r="K1416" s="78"/>
    </row>
    <row r="1417" spans="1:11" x14ac:dyDescent="0.2">
      <c r="A1417" s="78"/>
      <c r="B1417" s="78"/>
      <c r="C1417" s="78"/>
      <c r="D1417" s="78"/>
      <c r="E1417" s="78"/>
      <c r="F1417" s="78"/>
      <c r="G1417" s="78"/>
      <c r="H1417" s="78"/>
      <c r="I1417" s="78"/>
      <c r="J1417" s="78"/>
      <c r="K1417" s="78"/>
    </row>
    <row r="1418" spans="1:11" x14ac:dyDescent="0.2">
      <c r="A1418" s="78"/>
      <c r="B1418" s="78"/>
      <c r="C1418" s="78"/>
      <c r="D1418" s="78"/>
      <c r="E1418" s="78"/>
      <c r="F1418" s="78"/>
      <c r="G1418" s="78"/>
      <c r="H1418" s="78"/>
      <c r="I1418" s="78"/>
      <c r="J1418" s="78"/>
      <c r="K1418" s="78"/>
    </row>
    <row r="1419" spans="1:11" x14ac:dyDescent="0.2">
      <c r="A1419" s="78"/>
      <c r="B1419" s="78"/>
      <c r="C1419" s="78"/>
      <c r="D1419" s="78"/>
      <c r="E1419" s="78"/>
      <c r="F1419" s="78"/>
      <c r="G1419" s="78"/>
      <c r="H1419" s="78"/>
      <c r="I1419" s="78"/>
      <c r="J1419" s="78"/>
      <c r="K1419" s="78"/>
    </row>
    <row r="1420" spans="1:11" x14ac:dyDescent="0.2">
      <c r="A1420" s="78"/>
      <c r="B1420" s="78"/>
      <c r="C1420" s="78"/>
      <c r="D1420" s="78"/>
      <c r="E1420" s="78"/>
      <c r="F1420" s="78"/>
      <c r="G1420" s="78"/>
      <c r="H1420" s="78"/>
      <c r="I1420" s="78"/>
      <c r="J1420" s="78"/>
      <c r="K1420" s="78"/>
    </row>
    <row r="1421" spans="1:11" x14ac:dyDescent="0.2">
      <c r="A1421" s="78"/>
      <c r="B1421" s="78"/>
      <c r="C1421" s="78"/>
      <c r="D1421" s="78"/>
      <c r="E1421" s="78"/>
      <c r="F1421" s="78"/>
      <c r="G1421" s="78"/>
      <c r="H1421" s="78"/>
      <c r="I1421" s="78"/>
      <c r="J1421" s="78"/>
      <c r="K1421" s="78"/>
    </row>
    <row r="1422" spans="1:11" x14ac:dyDescent="0.2">
      <c r="A1422" s="78"/>
      <c r="B1422" s="78"/>
      <c r="C1422" s="78"/>
      <c r="D1422" s="78"/>
      <c r="E1422" s="78"/>
      <c r="F1422" s="78"/>
      <c r="G1422" s="78"/>
      <c r="H1422" s="78"/>
      <c r="I1422" s="78"/>
      <c r="J1422" s="78"/>
      <c r="K1422" s="78"/>
    </row>
    <row r="1423" spans="1:11" x14ac:dyDescent="0.2">
      <c r="A1423" s="78"/>
      <c r="B1423" s="78"/>
      <c r="C1423" s="78"/>
      <c r="D1423" s="78"/>
      <c r="E1423" s="78"/>
      <c r="F1423" s="78"/>
      <c r="G1423" s="78"/>
      <c r="H1423" s="78"/>
      <c r="I1423" s="78"/>
      <c r="J1423" s="78"/>
      <c r="K1423" s="78"/>
    </row>
    <row r="1424" spans="1:11" x14ac:dyDescent="0.2">
      <c r="A1424" s="78"/>
      <c r="B1424" s="78"/>
      <c r="C1424" s="78"/>
      <c r="D1424" s="78"/>
      <c r="E1424" s="78"/>
      <c r="F1424" s="78"/>
      <c r="G1424" s="78"/>
      <c r="H1424" s="78"/>
      <c r="I1424" s="78"/>
      <c r="J1424" s="78"/>
      <c r="K1424" s="78"/>
    </row>
    <row r="1425" spans="1:11" x14ac:dyDescent="0.2">
      <c r="A1425" s="78"/>
      <c r="B1425" s="78"/>
      <c r="C1425" s="78"/>
      <c r="D1425" s="78"/>
      <c r="E1425" s="78"/>
      <c r="F1425" s="78"/>
      <c r="G1425" s="78"/>
      <c r="H1425" s="78"/>
      <c r="I1425" s="78"/>
      <c r="J1425" s="78"/>
      <c r="K1425" s="78"/>
    </row>
    <row r="1426" spans="1:11" x14ac:dyDescent="0.2">
      <c r="A1426" s="78"/>
      <c r="B1426" s="78"/>
      <c r="C1426" s="78"/>
      <c r="D1426" s="78"/>
      <c r="E1426" s="78"/>
      <c r="F1426" s="78"/>
      <c r="G1426" s="78"/>
      <c r="H1426" s="78"/>
      <c r="I1426" s="78"/>
      <c r="J1426" s="78"/>
      <c r="K1426" s="78"/>
    </row>
    <row r="1427" spans="1:11" x14ac:dyDescent="0.2">
      <c r="A1427" s="78"/>
      <c r="B1427" s="78"/>
      <c r="C1427" s="78"/>
      <c r="D1427" s="78"/>
      <c r="E1427" s="78"/>
      <c r="F1427" s="78"/>
      <c r="G1427" s="78"/>
      <c r="H1427" s="78"/>
      <c r="I1427" s="78"/>
      <c r="J1427" s="78"/>
      <c r="K1427" s="78"/>
    </row>
    <row r="1428" spans="1:11" x14ac:dyDescent="0.2">
      <c r="A1428" s="78"/>
      <c r="B1428" s="78"/>
      <c r="C1428" s="78"/>
      <c r="D1428" s="78"/>
      <c r="E1428" s="78"/>
      <c r="F1428" s="78"/>
      <c r="G1428" s="78"/>
      <c r="H1428" s="78"/>
      <c r="I1428" s="78"/>
      <c r="J1428" s="78"/>
      <c r="K1428" s="78"/>
    </row>
    <row r="1429" spans="1:11" x14ac:dyDescent="0.2">
      <c r="A1429" s="78"/>
      <c r="B1429" s="78"/>
      <c r="C1429" s="78"/>
      <c r="D1429" s="78"/>
      <c r="E1429" s="78"/>
      <c r="F1429" s="78"/>
      <c r="G1429" s="78"/>
      <c r="H1429" s="78"/>
      <c r="I1429" s="78"/>
      <c r="J1429" s="78"/>
      <c r="K1429" s="78"/>
    </row>
    <row r="1430" spans="1:11" x14ac:dyDescent="0.2">
      <c r="A1430" s="78"/>
      <c r="B1430" s="78"/>
      <c r="C1430" s="78"/>
      <c r="D1430" s="78"/>
      <c r="E1430" s="78"/>
      <c r="F1430" s="78"/>
      <c r="G1430" s="78"/>
      <c r="H1430" s="78"/>
      <c r="I1430" s="78"/>
      <c r="J1430" s="78"/>
      <c r="K1430" s="78"/>
    </row>
    <row r="1431" spans="1:11" x14ac:dyDescent="0.2">
      <c r="A1431" s="78"/>
      <c r="B1431" s="78"/>
      <c r="C1431" s="78"/>
      <c r="D1431" s="78"/>
      <c r="E1431" s="78"/>
      <c r="F1431" s="78"/>
      <c r="G1431" s="78"/>
      <c r="H1431" s="78"/>
      <c r="I1431" s="78"/>
      <c r="J1431" s="78"/>
      <c r="K1431" s="78"/>
    </row>
    <row r="1432" spans="1:11" x14ac:dyDescent="0.2">
      <c r="A1432" s="78"/>
      <c r="B1432" s="78"/>
      <c r="C1432" s="78"/>
      <c r="D1432" s="78"/>
      <c r="E1432" s="78"/>
      <c r="F1432" s="78"/>
      <c r="G1432" s="78"/>
      <c r="H1432" s="78"/>
      <c r="I1432" s="78"/>
      <c r="J1432" s="78"/>
      <c r="K1432" s="78"/>
    </row>
    <row r="1433" spans="1:11" x14ac:dyDescent="0.2">
      <c r="A1433" s="78"/>
      <c r="B1433" s="78"/>
      <c r="C1433" s="78"/>
      <c r="D1433" s="78"/>
      <c r="E1433" s="78"/>
      <c r="F1433" s="78"/>
      <c r="G1433" s="78"/>
      <c r="H1433" s="78"/>
      <c r="I1433" s="78"/>
      <c r="J1433" s="78"/>
      <c r="K1433" s="78"/>
    </row>
    <row r="1434" spans="1:11" x14ac:dyDescent="0.2">
      <c r="A1434" s="78"/>
      <c r="B1434" s="78"/>
      <c r="C1434" s="78"/>
      <c r="D1434" s="78"/>
      <c r="E1434" s="78"/>
      <c r="F1434" s="78"/>
      <c r="G1434" s="78"/>
      <c r="H1434" s="78"/>
      <c r="I1434" s="78"/>
      <c r="J1434" s="78"/>
      <c r="K1434" s="78"/>
    </row>
    <row r="1435" spans="1:11" x14ac:dyDescent="0.2">
      <c r="A1435" s="78"/>
      <c r="B1435" s="78"/>
      <c r="C1435" s="78"/>
      <c r="D1435" s="78"/>
      <c r="E1435" s="78"/>
      <c r="F1435" s="78"/>
      <c r="G1435" s="78"/>
      <c r="H1435" s="78"/>
      <c r="I1435" s="78"/>
      <c r="J1435" s="78"/>
      <c r="K1435" s="78"/>
    </row>
    <row r="1436" spans="1:11" x14ac:dyDescent="0.2">
      <c r="A1436" s="78"/>
      <c r="B1436" s="78"/>
      <c r="C1436" s="78"/>
      <c r="D1436" s="78"/>
      <c r="E1436" s="78"/>
      <c r="F1436" s="78"/>
      <c r="G1436" s="78"/>
      <c r="H1436" s="78"/>
      <c r="I1436" s="78"/>
      <c r="J1436" s="78"/>
      <c r="K1436" s="78"/>
    </row>
    <row r="1437" spans="1:11" x14ac:dyDescent="0.2">
      <c r="A1437" s="78"/>
      <c r="B1437" s="78"/>
      <c r="C1437" s="78"/>
      <c r="D1437" s="78"/>
      <c r="E1437" s="78"/>
      <c r="F1437" s="78"/>
      <c r="G1437" s="78"/>
      <c r="H1437" s="78"/>
      <c r="I1437" s="78"/>
      <c r="J1437" s="78"/>
      <c r="K1437" s="78"/>
    </row>
    <row r="1438" spans="1:11" x14ac:dyDescent="0.2">
      <c r="A1438" s="78"/>
      <c r="B1438" s="78"/>
      <c r="C1438" s="78"/>
      <c r="D1438" s="78"/>
      <c r="E1438" s="78"/>
      <c r="F1438" s="78"/>
      <c r="G1438" s="78"/>
      <c r="H1438" s="78"/>
      <c r="I1438" s="78"/>
      <c r="J1438" s="78"/>
      <c r="K1438" s="78"/>
    </row>
    <row r="1439" spans="1:11" x14ac:dyDescent="0.2">
      <c r="A1439" s="78"/>
      <c r="B1439" s="78"/>
      <c r="C1439" s="78"/>
      <c r="D1439" s="78"/>
      <c r="E1439" s="78"/>
      <c r="F1439" s="78"/>
      <c r="G1439" s="78"/>
      <c r="H1439" s="78"/>
      <c r="I1439" s="78"/>
      <c r="J1439" s="78"/>
      <c r="K1439" s="78"/>
    </row>
    <row r="1440" spans="1:11" x14ac:dyDescent="0.2">
      <c r="A1440" s="78"/>
      <c r="B1440" s="78"/>
      <c r="C1440" s="78"/>
      <c r="D1440" s="78"/>
      <c r="E1440" s="78"/>
      <c r="F1440" s="78"/>
      <c r="G1440" s="78"/>
      <c r="H1440" s="78"/>
      <c r="I1440" s="78"/>
      <c r="J1440" s="78"/>
      <c r="K1440" s="78"/>
    </row>
    <row r="1441" spans="1:11" x14ac:dyDescent="0.2">
      <c r="A1441" s="78"/>
      <c r="B1441" s="78"/>
      <c r="C1441" s="78"/>
      <c r="D1441" s="78"/>
      <c r="E1441" s="78"/>
      <c r="F1441" s="78"/>
      <c r="G1441" s="78"/>
      <c r="H1441" s="78"/>
      <c r="I1441" s="78"/>
      <c r="J1441" s="78"/>
      <c r="K1441" s="78"/>
    </row>
    <row r="1442" spans="1:11" x14ac:dyDescent="0.2">
      <c r="A1442" s="78"/>
      <c r="B1442" s="78"/>
      <c r="C1442" s="78"/>
      <c r="D1442" s="78"/>
      <c r="E1442" s="78"/>
      <c r="F1442" s="78"/>
      <c r="G1442" s="78"/>
      <c r="H1442" s="78"/>
      <c r="I1442" s="78"/>
      <c r="J1442" s="78"/>
      <c r="K1442" s="78"/>
    </row>
    <row r="1443" spans="1:11" x14ac:dyDescent="0.2">
      <c r="A1443" s="78"/>
      <c r="B1443" s="78"/>
      <c r="C1443" s="78"/>
      <c r="D1443" s="78"/>
      <c r="E1443" s="78"/>
      <c r="F1443" s="78"/>
      <c r="G1443" s="78"/>
      <c r="H1443" s="78"/>
      <c r="I1443" s="78"/>
      <c r="J1443" s="78"/>
      <c r="K1443" s="78"/>
    </row>
    <row r="1444" spans="1:11" x14ac:dyDescent="0.2">
      <c r="A1444" s="78"/>
      <c r="B1444" s="78"/>
      <c r="C1444" s="78"/>
      <c r="D1444" s="78"/>
      <c r="E1444" s="78"/>
      <c r="F1444" s="78"/>
      <c r="G1444" s="78"/>
      <c r="H1444" s="78"/>
      <c r="I1444" s="78"/>
      <c r="J1444" s="78"/>
      <c r="K1444" s="78"/>
    </row>
    <row r="1445" spans="1:11" x14ac:dyDescent="0.2">
      <c r="A1445" s="78"/>
      <c r="B1445" s="78"/>
      <c r="C1445" s="78"/>
      <c r="D1445" s="78"/>
      <c r="E1445" s="78"/>
      <c r="F1445" s="78"/>
      <c r="G1445" s="78"/>
      <c r="H1445" s="78"/>
      <c r="I1445" s="78"/>
      <c r="J1445" s="78"/>
      <c r="K1445" s="78"/>
    </row>
    <row r="1446" spans="1:11" x14ac:dyDescent="0.2">
      <c r="A1446" s="78"/>
      <c r="B1446" s="78"/>
      <c r="C1446" s="78"/>
      <c r="D1446" s="78"/>
      <c r="E1446" s="78"/>
      <c r="F1446" s="78"/>
      <c r="G1446" s="78"/>
      <c r="H1446" s="78"/>
      <c r="I1446" s="78"/>
      <c r="J1446" s="78"/>
      <c r="K1446" s="78"/>
    </row>
    <row r="1447" spans="1:11" x14ac:dyDescent="0.2">
      <c r="A1447" s="78"/>
      <c r="B1447" s="78"/>
      <c r="C1447" s="78"/>
      <c r="D1447" s="78"/>
      <c r="E1447" s="78"/>
      <c r="F1447" s="78"/>
      <c r="G1447" s="78"/>
      <c r="H1447" s="78"/>
      <c r="I1447" s="78"/>
      <c r="J1447" s="78"/>
      <c r="K1447" s="78"/>
    </row>
    <row r="1448" spans="1:11" x14ac:dyDescent="0.2">
      <c r="A1448" s="78"/>
      <c r="B1448" s="78"/>
      <c r="C1448" s="78"/>
      <c r="D1448" s="78"/>
      <c r="E1448" s="78"/>
      <c r="F1448" s="78"/>
      <c r="G1448" s="78"/>
      <c r="H1448" s="78"/>
      <c r="I1448" s="78"/>
      <c r="J1448" s="78"/>
      <c r="K1448" s="78"/>
    </row>
    <row r="1449" spans="1:11" x14ac:dyDescent="0.2">
      <c r="A1449" s="78"/>
      <c r="B1449" s="78"/>
      <c r="C1449" s="78"/>
      <c r="D1449" s="78"/>
      <c r="E1449" s="78"/>
      <c r="F1449" s="78"/>
      <c r="G1449" s="78"/>
      <c r="H1449" s="78"/>
      <c r="I1449" s="78"/>
      <c r="J1449" s="78"/>
      <c r="K1449" s="78"/>
    </row>
    <row r="1450" spans="1:11" x14ac:dyDescent="0.2">
      <c r="A1450" s="78"/>
      <c r="B1450" s="78"/>
      <c r="C1450" s="78"/>
      <c r="D1450" s="78"/>
      <c r="E1450" s="78"/>
      <c r="F1450" s="78"/>
      <c r="G1450" s="78"/>
      <c r="H1450" s="78"/>
      <c r="I1450" s="78"/>
      <c r="J1450" s="78"/>
      <c r="K1450" s="78"/>
    </row>
    <row r="1451" spans="1:11" x14ac:dyDescent="0.2">
      <c r="A1451" s="78"/>
      <c r="B1451" s="78"/>
      <c r="C1451" s="78"/>
      <c r="D1451" s="78"/>
      <c r="E1451" s="78"/>
      <c r="F1451" s="78"/>
      <c r="G1451" s="78"/>
      <c r="H1451" s="78"/>
      <c r="I1451" s="78"/>
      <c r="J1451" s="78"/>
      <c r="K1451" s="78"/>
    </row>
    <row r="1452" spans="1:11" x14ac:dyDescent="0.2">
      <c r="A1452" s="78"/>
      <c r="B1452" s="78"/>
      <c r="C1452" s="78"/>
      <c r="D1452" s="78"/>
      <c r="E1452" s="78"/>
      <c r="F1452" s="78"/>
      <c r="G1452" s="78"/>
      <c r="H1452" s="78"/>
      <c r="I1452" s="78"/>
      <c r="J1452" s="78"/>
      <c r="K1452" s="78"/>
    </row>
    <row r="1453" spans="1:11" x14ac:dyDescent="0.2">
      <c r="A1453" s="78"/>
      <c r="B1453" s="78"/>
      <c r="C1453" s="78"/>
      <c r="D1453" s="78"/>
      <c r="E1453" s="78"/>
      <c r="F1453" s="78"/>
      <c r="G1453" s="78"/>
      <c r="H1453" s="78"/>
      <c r="I1453" s="78"/>
      <c r="J1453" s="78"/>
      <c r="K1453" s="78"/>
    </row>
    <row r="1454" spans="1:11" x14ac:dyDescent="0.2">
      <c r="A1454" s="78"/>
      <c r="B1454" s="78"/>
      <c r="C1454" s="78"/>
      <c r="D1454" s="78"/>
      <c r="E1454" s="78"/>
      <c r="F1454" s="78"/>
      <c r="G1454" s="78"/>
      <c r="H1454" s="78"/>
      <c r="I1454" s="78"/>
      <c r="J1454" s="78"/>
      <c r="K1454" s="78"/>
    </row>
    <row r="1455" spans="1:11" x14ac:dyDescent="0.2">
      <c r="A1455" s="78"/>
      <c r="B1455" s="78"/>
      <c r="C1455" s="78"/>
      <c r="D1455" s="78"/>
      <c r="E1455" s="78"/>
      <c r="F1455" s="78"/>
      <c r="G1455" s="78"/>
      <c r="H1455" s="78"/>
      <c r="I1455" s="78"/>
      <c r="J1455" s="78"/>
      <c r="K1455" s="78"/>
    </row>
    <row r="1456" spans="1:11" x14ac:dyDescent="0.2">
      <c r="A1456" s="78"/>
      <c r="B1456" s="78"/>
      <c r="C1456" s="78"/>
      <c r="D1456" s="78"/>
      <c r="E1456" s="78"/>
      <c r="F1456" s="78"/>
      <c r="G1456" s="78"/>
      <c r="H1456" s="78"/>
      <c r="I1456" s="78"/>
      <c r="J1456" s="78"/>
      <c r="K1456" s="78"/>
    </row>
    <row r="1457" spans="1:11" x14ac:dyDescent="0.2">
      <c r="A1457" s="78"/>
      <c r="B1457" s="78"/>
      <c r="C1457" s="78"/>
      <c r="D1457" s="78"/>
      <c r="E1457" s="78"/>
      <c r="F1457" s="78"/>
      <c r="G1457" s="78"/>
      <c r="H1457" s="78"/>
      <c r="I1457" s="78"/>
      <c r="J1457" s="78"/>
      <c r="K1457" s="78"/>
    </row>
    <row r="1458" spans="1:11" x14ac:dyDescent="0.2">
      <c r="A1458" s="78"/>
      <c r="B1458" s="78"/>
      <c r="C1458" s="78"/>
      <c r="D1458" s="78"/>
      <c r="E1458" s="78"/>
      <c r="F1458" s="78"/>
      <c r="G1458" s="78"/>
      <c r="H1458" s="78"/>
      <c r="I1458" s="78"/>
      <c r="J1458" s="78"/>
      <c r="K1458" s="78"/>
    </row>
    <row r="1459" spans="1:11" x14ac:dyDescent="0.2">
      <c r="A1459" s="78"/>
      <c r="B1459" s="78"/>
      <c r="C1459" s="78"/>
      <c r="D1459" s="78"/>
      <c r="E1459" s="78"/>
      <c r="F1459" s="78"/>
      <c r="G1459" s="78"/>
      <c r="H1459" s="78"/>
      <c r="I1459" s="78"/>
      <c r="J1459" s="78"/>
      <c r="K1459" s="78"/>
    </row>
    <row r="1460" spans="1:11" x14ac:dyDescent="0.2">
      <c r="A1460" s="78"/>
      <c r="B1460" s="78"/>
      <c r="C1460" s="78"/>
      <c r="D1460" s="78"/>
      <c r="E1460" s="78"/>
      <c r="F1460" s="78"/>
      <c r="G1460" s="78"/>
      <c r="H1460" s="78"/>
      <c r="I1460" s="78"/>
      <c r="J1460" s="78"/>
      <c r="K1460" s="78"/>
    </row>
    <row r="1461" spans="1:11" x14ac:dyDescent="0.2">
      <c r="A1461" s="78"/>
      <c r="B1461" s="78"/>
      <c r="C1461" s="78"/>
      <c r="D1461" s="78"/>
      <c r="E1461" s="78"/>
      <c r="F1461" s="78"/>
      <c r="G1461" s="78"/>
      <c r="H1461" s="78"/>
      <c r="I1461" s="78"/>
      <c r="J1461" s="78"/>
      <c r="K1461" s="78"/>
    </row>
    <row r="1462" spans="1:11" x14ac:dyDescent="0.2">
      <c r="A1462" s="78"/>
      <c r="B1462" s="78"/>
      <c r="C1462" s="78"/>
      <c r="D1462" s="78"/>
      <c r="E1462" s="78"/>
      <c r="F1462" s="78"/>
      <c r="G1462" s="78"/>
      <c r="H1462" s="78"/>
      <c r="I1462" s="78"/>
      <c r="J1462" s="78"/>
      <c r="K1462" s="78"/>
    </row>
    <row r="1463" spans="1:11" x14ac:dyDescent="0.2">
      <c r="A1463" s="78"/>
      <c r="B1463" s="78"/>
      <c r="C1463" s="78"/>
      <c r="D1463" s="78"/>
      <c r="E1463" s="78"/>
      <c r="F1463" s="78"/>
      <c r="G1463" s="78"/>
      <c r="H1463" s="78"/>
      <c r="I1463" s="78"/>
      <c r="J1463" s="78"/>
      <c r="K1463" s="78"/>
    </row>
    <row r="1464" spans="1:11" x14ac:dyDescent="0.2">
      <c r="A1464" s="78"/>
      <c r="B1464" s="78"/>
      <c r="C1464" s="78"/>
      <c r="D1464" s="78"/>
      <c r="E1464" s="78"/>
      <c r="F1464" s="78"/>
      <c r="G1464" s="78"/>
      <c r="H1464" s="78"/>
      <c r="I1464" s="78"/>
      <c r="J1464" s="78"/>
      <c r="K1464" s="78"/>
    </row>
    <row r="1465" spans="1:11" x14ac:dyDescent="0.2">
      <c r="A1465" s="78"/>
      <c r="B1465" s="78"/>
      <c r="C1465" s="78"/>
      <c r="D1465" s="78"/>
      <c r="E1465" s="78"/>
      <c r="F1465" s="78"/>
      <c r="G1465" s="78"/>
      <c r="H1465" s="78"/>
      <c r="I1465" s="78"/>
      <c r="J1465" s="78"/>
      <c r="K1465" s="78"/>
    </row>
    <row r="1466" spans="1:11" x14ac:dyDescent="0.2">
      <c r="A1466" s="78"/>
      <c r="B1466" s="78"/>
      <c r="C1466" s="78"/>
      <c r="D1466" s="78"/>
      <c r="E1466" s="78"/>
      <c r="F1466" s="78"/>
      <c r="G1466" s="78"/>
      <c r="H1466" s="78"/>
      <c r="I1466" s="78"/>
      <c r="J1466" s="78"/>
      <c r="K1466" s="78"/>
    </row>
    <row r="1467" spans="1:11" x14ac:dyDescent="0.2">
      <c r="A1467" s="78"/>
      <c r="B1467" s="78"/>
      <c r="C1467" s="78"/>
      <c r="D1467" s="78"/>
      <c r="E1467" s="78"/>
      <c r="F1467" s="78"/>
      <c r="G1467" s="78"/>
      <c r="H1467" s="78"/>
      <c r="I1467" s="78"/>
      <c r="J1467" s="78"/>
      <c r="K1467" s="78"/>
    </row>
    <row r="1468" spans="1:11" x14ac:dyDescent="0.2">
      <c r="A1468" s="78"/>
      <c r="B1468" s="78"/>
      <c r="C1468" s="78"/>
      <c r="D1468" s="78"/>
      <c r="E1468" s="78"/>
      <c r="F1468" s="78"/>
      <c r="G1468" s="78"/>
      <c r="H1468" s="78"/>
      <c r="I1468" s="78"/>
      <c r="J1468" s="78"/>
      <c r="K1468" s="78"/>
    </row>
    <row r="1469" spans="1:11" x14ac:dyDescent="0.2">
      <c r="A1469" s="78"/>
      <c r="B1469" s="78"/>
      <c r="C1469" s="78"/>
      <c r="D1469" s="78"/>
      <c r="E1469" s="78"/>
      <c r="F1469" s="78"/>
      <c r="G1469" s="78"/>
      <c r="H1469" s="78"/>
      <c r="I1469" s="78"/>
      <c r="J1469" s="78"/>
      <c r="K1469" s="78"/>
    </row>
    <row r="1470" spans="1:11" x14ac:dyDescent="0.2">
      <c r="A1470" s="78"/>
      <c r="B1470" s="78"/>
      <c r="C1470" s="78"/>
      <c r="D1470" s="78"/>
      <c r="E1470" s="78"/>
      <c r="F1470" s="78"/>
      <c r="G1470" s="78"/>
      <c r="H1470" s="78"/>
      <c r="I1470" s="78"/>
      <c r="J1470" s="78"/>
      <c r="K1470" s="78"/>
    </row>
    <row r="1471" spans="1:11" x14ac:dyDescent="0.2">
      <c r="A1471" s="78"/>
      <c r="B1471" s="78"/>
      <c r="C1471" s="78"/>
      <c r="D1471" s="78"/>
      <c r="E1471" s="78"/>
      <c r="F1471" s="78"/>
      <c r="G1471" s="78"/>
      <c r="H1471" s="78"/>
      <c r="I1471" s="78"/>
      <c r="J1471" s="78"/>
      <c r="K1471" s="78"/>
    </row>
    <row r="1472" spans="1:11" x14ac:dyDescent="0.2">
      <c r="A1472" s="78"/>
      <c r="B1472" s="78"/>
      <c r="C1472" s="78"/>
      <c r="D1472" s="78"/>
      <c r="E1472" s="78"/>
      <c r="F1472" s="78"/>
      <c r="G1472" s="78"/>
      <c r="H1472" s="78"/>
      <c r="I1472" s="78"/>
      <c r="J1472" s="78"/>
      <c r="K1472" s="78"/>
    </row>
    <row r="1473" spans="1:11" x14ac:dyDescent="0.2">
      <c r="A1473" s="78"/>
      <c r="B1473" s="78"/>
      <c r="C1473" s="78"/>
      <c r="D1473" s="78"/>
      <c r="E1473" s="78"/>
      <c r="F1473" s="78"/>
      <c r="G1473" s="78"/>
      <c r="H1473" s="78"/>
      <c r="I1473" s="78"/>
      <c r="J1473" s="78"/>
      <c r="K1473" s="78"/>
    </row>
    <row r="1474" spans="1:11" x14ac:dyDescent="0.2">
      <c r="A1474" s="78"/>
      <c r="B1474" s="78"/>
      <c r="C1474" s="78"/>
      <c r="D1474" s="78"/>
      <c r="E1474" s="78"/>
      <c r="F1474" s="78"/>
      <c r="G1474" s="78"/>
      <c r="H1474" s="78"/>
      <c r="I1474" s="78"/>
      <c r="J1474" s="78"/>
      <c r="K1474" s="78"/>
    </row>
    <row r="1475" spans="1:11" x14ac:dyDescent="0.2">
      <c r="A1475" s="78"/>
      <c r="B1475" s="78"/>
      <c r="C1475" s="78"/>
      <c r="D1475" s="78"/>
      <c r="E1475" s="78"/>
      <c r="F1475" s="78"/>
      <c r="G1475" s="78"/>
      <c r="H1475" s="78"/>
      <c r="I1475" s="78"/>
      <c r="J1475" s="78"/>
      <c r="K1475" s="78"/>
    </row>
    <row r="1476" spans="1:11" x14ac:dyDescent="0.2">
      <c r="A1476" s="78"/>
      <c r="B1476" s="78"/>
      <c r="C1476" s="78"/>
      <c r="D1476" s="78"/>
      <c r="E1476" s="78"/>
      <c r="F1476" s="78"/>
      <c r="G1476" s="78"/>
      <c r="H1476" s="78"/>
      <c r="I1476" s="78"/>
      <c r="J1476" s="78"/>
      <c r="K1476" s="78"/>
    </row>
    <row r="1477" spans="1:11" x14ac:dyDescent="0.2">
      <c r="A1477" s="78"/>
      <c r="B1477" s="78"/>
      <c r="C1477" s="78"/>
      <c r="D1477" s="78"/>
      <c r="E1477" s="78"/>
      <c r="F1477" s="78"/>
      <c r="G1477" s="78"/>
      <c r="H1477" s="78"/>
      <c r="I1477" s="78"/>
      <c r="J1477" s="78"/>
      <c r="K1477" s="78"/>
    </row>
    <row r="1478" spans="1:11" x14ac:dyDescent="0.2">
      <c r="A1478" s="78"/>
      <c r="B1478" s="78"/>
      <c r="C1478" s="78"/>
      <c r="D1478" s="78"/>
      <c r="E1478" s="78"/>
      <c r="F1478" s="78"/>
      <c r="G1478" s="78"/>
      <c r="H1478" s="78"/>
      <c r="I1478" s="78"/>
      <c r="J1478" s="78"/>
      <c r="K1478" s="78"/>
    </row>
    <row r="1479" spans="1:11" x14ac:dyDescent="0.2">
      <c r="A1479" s="78"/>
      <c r="B1479" s="78"/>
      <c r="C1479" s="78"/>
      <c r="D1479" s="78"/>
      <c r="E1479" s="78"/>
      <c r="F1479" s="78"/>
      <c r="G1479" s="78"/>
      <c r="H1479" s="78"/>
      <c r="I1479" s="78"/>
      <c r="J1479" s="78"/>
      <c r="K1479" s="78"/>
    </row>
    <row r="1480" spans="1:11" x14ac:dyDescent="0.2">
      <c r="A1480" s="78"/>
      <c r="B1480" s="78"/>
      <c r="C1480" s="78"/>
      <c r="D1480" s="78"/>
      <c r="E1480" s="78"/>
      <c r="F1480" s="78"/>
      <c r="G1480" s="78"/>
      <c r="H1480" s="78"/>
      <c r="I1480" s="78"/>
      <c r="J1480" s="78"/>
      <c r="K1480" s="78"/>
    </row>
    <row r="1481" spans="1:11" x14ac:dyDescent="0.2">
      <c r="A1481" s="78"/>
      <c r="B1481" s="78"/>
      <c r="C1481" s="78"/>
      <c r="D1481" s="78"/>
      <c r="E1481" s="78"/>
      <c r="F1481" s="78"/>
      <c r="G1481" s="78"/>
      <c r="H1481" s="78"/>
      <c r="I1481" s="78"/>
      <c r="J1481" s="78"/>
      <c r="K1481" s="78"/>
    </row>
    <row r="1482" spans="1:11" x14ac:dyDescent="0.2">
      <c r="A1482" s="78"/>
      <c r="B1482" s="78"/>
      <c r="C1482" s="78"/>
      <c r="D1482" s="78"/>
      <c r="E1482" s="78"/>
      <c r="F1482" s="78"/>
      <c r="G1482" s="78"/>
      <c r="H1482" s="78"/>
      <c r="I1482" s="78"/>
      <c r="J1482" s="78"/>
      <c r="K1482" s="78"/>
    </row>
    <row r="1483" spans="1:11" x14ac:dyDescent="0.2">
      <c r="A1483" s="78"/>
      <c r="B1483" s="78"/>
      <c r="C1483" s="78"/>
      <c r="D1483" s="78"/>
      <c r="E1483" s="78"/>
      <c r="F1483" s="78"/>
      <c r="G1483" s="78"/>
      <c r="H1483" s="78"/>
      <c r="I1483" s="78"/>
      <c r="J1483" s="78"/>
      <c r="K1483" s="78"/>
    </row>
    <row r="1484" spans="1:11" x14ac:dyDescent="0.2">
      <c r="A1484" s="78"/>
      <c r="B1484" s="78"/>
      <c r="C1484" s="78"/>
      <c r="D1484" s="78"/>
      <c r="E1484" s="78"/>
      <c r="F1484" s="78"/>
      <c r="G1484" s="78"/>
      <c r="H1484" s="78"/>
      <c r="I1484" s="78"/>
      <c r="J1484" s="78"/>
      <c r="K1484" s="78"/>
    </row>
    <row r="1485" spans="1:11" x14ac:dyDescent="0.2">
      <c r="A1485" s="78"/>
      <c r="B1485" s="78"/>
      <c r="C1485" s="78"/>
      <c r="D1485" s="78"/>
      <c r="E1485" s="78"/>
      <c r="F1485" s="78"/>
      <c r="G1485" s="78"/>
      <c r="H1485" s="78"/>
      <c r="I1485" s="78"/>
      <c r="J1485" s="78"/>
      <c r="K1485" s="78"/>
    </row>
    <row r="1486" spans="1:11" x14ac:dyDescent="0.2">
      <c r="A1486" s="78"/>
      <c r="B1486" s="78"/>
      <c r="C1486" s="78"/>
      <c r="D1486" s="78"/>
      <c r="E1486" s="78"/>
      <c r="F1486" s="78"/>
      <c r="G1486" s="78"/>
      <c r="H1486" s="78"/>
      <c r="I1486" s="78"/>
      <c r="J1486" s="78"/>
      <c r="K1486" s="78"/>
    </row>
    <row r="1487" spans="1:11" x14ac:dyDescent="0.2">
      <c r="A1487" s="78"/>
      <c r="B1487" s="78"/>
      <c r="C1487" s="78"/>
      <c r="D1487" s="78"/>
      <c r="E1487" s="78"/>
      <c r="F1487" s="78"/>
      <c r="G1487" s="78"/>
      <c r="H1487" s="78"/>
      <c r="I1487" s="78"/>
      <c r="J1487" s="78"/>
      <c r="K1487" s="78"/>
    </row>
    <row r="1488" spans="1:11" x14ac:dyDescent="0.2">
      <c r="A1488" s="78"/>
      <c r="B1488" s="78"/>
      <c r="C1488" s="78"/>
      <c r="D1488" s="78"/>
      <c r="E1488" s="78"/>
      <c r="F1488" s="78"/>
      <c r="G1488" s="78"/>
      <c r="H1488" s="78"/>
      <c r="I1488" s="78"/>
      <c r="J1488" s="78"/>
      <c r="K1488" s="78"/>
    </row>
    <row r="1489" spans="1:11" x14ac:dyDescent="0.2">
      <c r="A1489" s="78"/>
      <c r="B1489" s="78"/>
      <c r="C1489" s="78"/>
      <c r="D1489" s="78"/>
      <c r="E1489" s="78"/>
      <c r="F1489" s="78"/>
      <c r="G1489" s="78"/>
      <c r="H1489" s="78"/>
      <c r="I1489" s="78"/>
      <c r="J1489" s="78"/>
      <c r="K1489" s="78"/>
    </row>
    <row r="1490" spans="1:11" x14ac:dyDescent="0.2">
      <c r="A1490" s="78"/>
      <c r="B1490" s="78"/>
      <c r="C1490" s="78"/>
      <c r="D1490" s="78"/>
      <c r="E1490" s="78"/>
      <c r="F1490" s="78"/>
      <c r="G1490" s="78"/>
      <c r="H1490" s="78"/>
      <c r="I1490" s="78"/>
      <c r="J1490" s="78"/>
      <c r="K1490" s="78"/>
    </row>
    <row r="1491" spans="1:11" x14ac:dyDescent="0.2">
      <c r="A1491" s="78"/>
      <c r="B1491" s="78"/>
      <c r="C1491" s="78"/>
      <c r="D1491" s="78"/>
      <c r="E1491" s="78"/>
      <c r="F1491" s="78"/>
      <c r="G1491" s="78"/>
      <c r="H1491" s="78"/>
      <c r="I1491" s="78"/>
      <c r="J1491" s="78"/>
      <c r="K1491" s="78"/>
    </row>
    <row r="1492" spans="1:11" x14ac:dyDescent="0.2">
      <c r="A1492" s="78"/>
      <c r="B1492" s="78"/>
      <c r="C1492" s="78"/>
      <c r="D1492" s="78"/>
      <c r="E1492" s="78"/>
      <c r="F1492" s="78"/>
      <c r="G1492" s="78"/>
      <c r="H1492" s="78"/>
      <c r="I1492" s="78"/>
      <c r="J1492" s="78"/>
      <c r="K1492" s="78"/>
    </row>
    <row r="1493" spans="1:11" x14ac:dyDescent="0.2">
      <c r="A1493" s="78"/>
      <c r="B1493" s="78"/>
      <c r="C1493" s="78"/>
      <c r="D1493" s="78"/>
      <c r="E1493" s="78"/>
      <c r="F1493" s="78"/>
      <c r="G1493" s="78"/>
      <c r="H1493" s="78"/>
      <c r="I1493" s="78"/>
      <c r="J1493" s="78"/>
      <c r="K1493" s="78"/>
    </row>
    <row r="1494" spans="1:11" x14ac:dyDescent="0.2">
      <c r="A1494" s="78"/>
      <c r="B1494" s="78"/>
      <c r="C1494" s="78"/>
      <c r="D1494" s="78"/>
      <c r="E1494" s="78"/>
      <c r="F1494" s="78"/>
      <c r="G1494" s="78"/>
      <c r="H1494" s="78"/>
      <c r="I1494" s="78"/>
      <c r="J1494" s="78"/>
      <c r="K1494" s="78"/>
    </row>
    <row r="1495" spans="1:11" x14ac:dyDescent="0.2">
      <c r="A1495" s="78"/>
      <c r="B1495" s="78"/>
      <c r="C1495" s="78"/>
      <c r="D1495" s="78"/>
      <c r="E1495" s="78"/>
      <c r="F1495" s="78"/>
      <c r="G1495" s="78"/>
      <c r="H1495" s="78"/>
      <c r="I1495" s="78"/>
      <c r="J1495" s="78"/>
      <c r="K1495" s="78"/>
    </row>
    <row r="1496" spans="1:11" x14ac:dyDescent="0.2">
      <c r="A1496" s="78"/>
      <c r="B1496" s="78"/>
      <c r="C1496" s="78"/>
      <c r="D1496" s="78"/>
      <c r="E1496" s="78"/>
      <c r="F1496" s="78"/>
      <c r="G1496" s="78"/>
      <c r="H1496" s="78"/>
      <c r="I1496" s="78"/>
      <c r="J1496" s="78"/>
      <c r="K1496" s="78"/>
    </row>
    <row r="1497" spans="1:11" x14ac:dyDescent="0.2">
      <c r="A1497" s="78"/>
      <c r="B1497" s="78"/>
      <c r="C1497" s="78"/>
      <c r="D1497" s="78"/>
      <c r="E1497" s="78"/>
      <c r="F1497" s="78"/>
      <c r="G1497" s="78"/>
      <c r="H1497" s="78"/>
      <c r="I1497" s="78"/>
      <c r="J1497" s="78"/>
      <c r="K1497" s="78"/>
    </row>
    <row r="1498" spans="1:11" x14ac:dyDescent="0.2">
      <c r="A1498" s="78"/>
      <c r="B1498" s="78"/>
      <c r="C1498" s="78"/>
      <c r="D1498" s="78"/>
      <c r="E1498" s="78"/>
      <c r="F1498" s="78"/>
      <c r="G1498" s="78"/>
      <c r="H1498" s="78"/>
      <c r="I1498" s="78"/>
      <c r="J1498" s="78"/>
      <c r="K1498" s="78"/>
    </row>
    <row r="1499" spans="1:11" x14ac:dyDescent="0.2">
      <c r="A1499" s="78"/>
      <c r="B1499" s="78"/>
      <c r="C1499" s="78"/>
      <c r="D1499" s="78"/>
      <c r="E1499" s="78"/>
      <c r="F1499" s="78"/>
      <c r="G1499" s="78"/>
      <c r="H1499" s="78"/>
      <c r="I1499" s="78"/>
      <c r="J1499" s="78"/>
      <c r="K1499" s="78"/>
    </row>
    <row r="1500" spans="1:11" x14ac:dyDescent="0.2">
      <c r="A1500" s="78"/>
      <c r="B1500" s="78"/>
      <c r="C1500" s="78"/>
      <c r="D1500" s="78"/>
      <c r="E1500" s="78"/>
      <c r="F1500" s="78"/>
      <c r="G1500" s="78"/>
      <c r="H1500" s="78"/>
      <c r="I1500" s="78"/>
      <c r="J1500" s="78"/>
      <c r="K1500" s="78"/>
    </row>
    <row r="1501" spans="1:11" x14ac:dyDescent="0.2">
      <c r="A1501" s="78"/>
      <c r="B1501" s="78"/>
      <c r="C1501" s="78"/>
      <c r="D1501" s="78"/>
      <c r="E1501" s="78"/>
      <c r="F1501" s="78"/>
      <c r="G1501" s="78"/>
      <c r="H1501" s="78"/>
      <c r="I1501" s="78"/>
      <c r="J1501" s="78"/>
      <c r="K1501" s="78"/>
    </row>
    <row r="1502" spans="1:11" x14ac:dyDescent="0.2">
      <c r="A1502" s="78"/>
      <c r="B1502" s="78"/>
      <c r="C1502" s="78"/>
      <c r="D1502" s="78"/>
      <c r="E1502" s="78"/>
      <c r="F1502" s="78"/>
      <c r="G1502" s="78"/>
      <c r="H1502" s="78"/>
      <c r="I1502" s="78"/>
      <c r="J1502" s="78"/>
      <c r="K1502" s="78"/>
    </row>
    <row r="1503" spans="1:11" x14ac:dyDescent="0.2">
      <c r="A1503" s="78"/>
      <c r="B1503" s="78"/>
      <c r="C1503" s="78"/>
      <c r="D1503" s="78"/>
      <c r="E1503" s="78"/>
      <c r="F1503" s="78"/>
      <c r="G1503" s="78"/>
      <c r="H1503" s="78"/>
      <c r="I1503" s="78"/>
      <c r="J1503" s="78"/>
      <c r="K1503" s="78"/>
    </row>
    <row r="1504" spans="1:11" x14ac:dyDescent="0.2">
      <c r="A1504" s="78"/>
      <c r="B1504" s="78"/>
      <c r="C1504" s="78"/>
      <c r="D1504" s="78"/>
      <c r="E1504" s="78"/>
      <c r="F1504" s="78"/>
      <c r="G1504" s="78"/>
      <c r="H1504" s="78"/>
      <c r="I1504" s="78"/>
      <c r="J1504" s="78"/>
      <c r="K1504" s="78"/>
    </row>
    <row r="1505" spans="1:11" x14ac:dyDescent="0.2">
      <c r="A1505" s="78"/>
      <c r="B1505" s="78"/>
      <c r="C1505" s="78"/>
      <c r="D1505" s="78"/>
      <c r="E1505" s="78"/>
      <c r="F1505" s="78"/>
      <c r="G1505" s="78"/>
      <c r="H1505" s="78"/>
      <c r="I1505" s="78"/>
      <c r="J1505" s="78"/>
      <c r="K1505" s="78"/>
    </row>
    <row r="1506" spans="1:11" x14ac:dyDescent="0.2">
      <c r="A1506" s="78"/>
      <c r="B1506" s="78"/>
      <c r="C1506" s="78"/>
      <c r="D1506" s="78"/>
      <c r="E1506" s="78"/>
      <c r="F1506" s="78"/>
      <c r="G1506" s="78"/>
      <c r="H1506" s="78"/>
      <c r="I1506" s="78"/>
      <c r="J1506" s="78"/>
      <c r="K1506" s="78"/>
    </row>
    <row r="1507" spans="1:11" x14ac:dyDescent="0.2">
      <c r="A1507" s="78"/>
      <c r="B1507" s="78"/>
      <c r="C1507" s="78"/>
      <c r="D1507" s="78"/>
      <c r="E1507" s="78"/>
      <c r="F1507" s="78"/>
      <c r="G1507" s="78"/>
      <c r="H1507" s="78"/>
      <c r="I1507" s="78"/>
      <c r="J1507" s="78"/>
      <c r="K1507" s="78"/>
    </row>
    <row r="1508" spans="1:11" x14ac:dyDescent="0.2">
      <c r="A1508" s="78"/>
      <c r="B1508" s="78"/>
      <c r="C1508" s="78"/>
      <c r="D1508" s="78"/>
      <c r="E1508" s="78"/>
      <c r="F1508" s="78"/>
      <c r="G1508" s="78"/>
      <c r="H1508" s="78"/>
      <c r="I1508" s="78"/>
      <c r="J1508" s="78"/>
      <c r="K1508" s="78"/>
    </row>
    <row r="1509" spans="1:11" x14ac:dyDescent="0.2">
      <c r="A1509" s="78"/>
      <c r="B1509" s="78"/>
      <c r="C1509" s="78"/>
      <c r="D1509" s="78"/>
      <c r="E1509" s="78"/>
      <c r="F1509" s="78"/>
      <c r="G1509" s="78"/>
      <c r="H1509" s="78"/>
      <c r="I1509" s="78"/>
      <c r="J1509" s="78"/>
      <c r="K1509" s="78"/>
    </row>
    <row r="1510" spans="1:11" x14ac:dyDescent="0.2">
      <c r="A1510" s="78"/>
      <c r="B1510" s="78"/>
      <c r="C1510" s="78"/>
      <c r="D1510" s="78"/>
      <c r="E1510" s="78"/>
      <c r="F1510" s="78"/>
      <c r="G1510" s="78"/>
      <c r="H1510" s="78"/>
      <c r="I1510" s="78"/>
      <c r="J1510" s="78"/>
      <c r="K1510" s="78"/>
    </row>
    <row r="1511" spans="1:11" x14ac:dyDescent="0.2">
      <c r="A1511" s="78"/>
      <c r="B1511" s="78"/>
      <c r="C1511" s="78"/>
      <c r="D1511" s="78"/>
      <c r="E1511" s="78"/>
      <c r="F1511" s="78"/>
      <c r="G1511" s="78"/>
      <c r="H1511" s="78"/>
      <c r="I1511" s="78"/>
      <c r="J1511" s="78"/>
      <c r="K1511" s="78"/>
    </row>
    <row r="1512" spans="1:11" x14ac:dyDescent="0.2">
      <c r="A1512" s="78"/>
      <c r="B1512" s="78"/>
      <c r="C1512" s="78"/>
      <c r="D1512" s="78"/>
      <c r="E1512" s="78"/>
      <c r="F1512" s="78"/>
      <c r="G1512" s="78"/>
      <c r="H1512" s="78"/>
      <c r="I1512" s="78"/>
      <c r="J1512" s="78"/>
      <c r="K1512" s="78"/>
    </row>
    <row r="1513" spans="1:11" x14ac:dyDescent="0.2">
      <c r="A1513" s="78"/>
      <c r="B1513" s="78"/>
      <c r="C1513" s="78"/>
      <c r="D1513" s="78"/>
      <c r="E1513" s="78"/>
      <c r="F1513" s="78"/>
      <c r="G1513" s="78"/>
      <c r="H1513" s="78"/>
      <c r="I1513" s="78"/>
      <c r="J1513" s="78"/>
      <c r="K1513" s="78"/>
    </row>
    <row r="1514" spans="1:11" x14ac:dyDescent="0.2">
      <c r="A1514" s="78"/>
      <c r="B1514" s="78"/>
      <c r="C1514" s="78"/>
      <c r="D1514" s="78"/>
      <c r="E1514" s="78"/>
      <c r="F1514" s="78"/>
      <c r="G1514" s="78"/>
      <c r="H1514" s="78"/>
      <c r="I1514" s="78"/>
      <c r="J1514" s="78"/>
      <c r="K1514" s="7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16" sqref="B16"/>
    </sheetView>
  </sheetViews>
  <sheetFormatPr baseColWidth="10" defaultColWidth="11.42578125" defaultRowHeight="12.75" x14ac:dyDescent="0.2"/>
  <cols>
    <col min="1" max="1" width="23.5703125" bestFit="1" customWidth="1"/>
    <col min="2" max="2" width="14" bestFit="1" customWidth="1"/>
    <col min="3" max="3" width="13" bestFit="1" customWidth="1"/>
    <col min="4" max="6" width="12.85546875" bestFit="1" customWidth="1"/>
  </cols>
  <sheetData>
    <row r="1" spans="1:6" x14ac:dyDescent="0.2">
      <c r="A1" s="18" t="s">
        <v>37</v>
      </c>
      <c r="B1" s="94">
        <v>750</v>
      </c>
    </row>
    <row r="2" spans="1:6" x14ac:dyDescent="0.2">
      <c r="A2" s="24" t="s">
        <v>27</v>
      </c>
      <c r="B2" s="47">
        <v>1500</v>
      </c>
    </row>
    <row r="3" spans="1:6" x14ac:dyDescent="0.2">
      <c r="A3" s="24" t="s">
        <v>16</v>
      </c>
      <c r="B3" s="47">
        <v>328500</v>
      </c>
    </row>
    <row r="4" spans="1:6" x14ac:dyDescent="0.2">
      <c r="A4" s="24" t="s">
        <v>17</v>
      </c>
      <c r="B4" s="47">
        <v>2000000</v>
      </c>
    </row>
    <row r="5" spans="1:6" x14ac:dyDescent="0.2">
      <c r="A5" s="24" t="s">
        <v>38</v>
      </c>
      <c r="B5" s="47">
        <v>410000</v>
      </c>
    </row>
    <row r="6" spans="1:6" x14ac:dyDescent="0.2">
      <c r="A6" s="24" t="s">
        <v>18</v>
      </c>
      <c r="B6" s="47">
        <v>500000</v>
      </c>
    </row>
    <row r="7" spans="1:6" x14ac:dyDescent="0.2">
      <c r="A7" s="24" t="s">
        <v>4</v>
      </c>
      <c r="B7" s="30">
        <v>0.22</v>
      </c>
    </row>
    <row r="8" spans="1:6" x14ac:dyDescent="0.2">
      <c r="A8" s="24" t="s">
        <v>12</v>
      </c>
      <c r="B8" s="30">
        <v>0.2</v>
      </c>
    </row>
    <row r="9" spans="1:6" x14ac:dyDescent="0.2">
      <c r="A9" s="19" t="s">
        <v>9</v>
      </c>
      <c r="B9" s="23">
        <v>0.1</v>
      </c>
    </row>
    <row r="11" spans="1:6" x14ac:dyDescent="0.2">
      <c r="A11" s="1" t="s">
        <v>19</v>
      </c>
      <c r="B11" s="44">
        <v>0</v>
      </c>
      <c r="C11" s="2">
        <v>1</v>
      </c>
      <c r="D11" s="44">
        <v>2</v>
      </c>
      <c r="E11" s="2">
        <v>3</v>
      </c>
      <c r="F11" s="44">
        <v>4</v>
      </c>
    </row>
    <row r="12" spans="1:6" x14ac:dyDescent="0.2">
      <c r="A12" s="39" t="s">
        <v>36</v>
      </c>
      <c r="B12" s="9"/>
      <c r="C12" s="9">
        <f>$B$1*$B$2</f>
        <v>1125000</v>
      </c>
      <c r="D12" s="9">
        <f>$B$1*$B$2</f>
        <v>1125000</v>
      </c>
      <c r="E12" s="61">
        <f>$B$1*$B$2</f>
        <v>1125000</v>
      </c>
      <c r="F12" s="9">
        <f>$B$1*$B$2</f>
        <v>1125000</v>
      </c>
    </row>
    <row r="13" spans="1:6" x14ac:dyDescent="0.2">
      <c r="A13" s="10" t="s">
        <v>16</v>
      </c>
      <c r="B13" s="10"/>
      <c r="C13" s="14">
        <f>-$B$3</f>
        <v>-328500</v>
      </c>
      <c r="D13" s="14">
        <f>-$B$3</f>
        <v>-328500</v>
      </c>
      <c r="E13" s="60">
        <f>-$B$3</f>
        <v>-328500</v>
      </c>
      <c r="F13" s="14">
        <f>-$B$3</f>
        <v>-328500</v>
      </c>
    </row>
    <row r="14" spans="1:6" x14ac:dyDescent="0.2">
      <c r="A14" s="12" t="s">
        <v>11</v>
      </c>
      <c r="B14" s="12"/>
      <c r="C14" s="45">
        <f>SUM(C12:C13)</f>
        <v>796500</v>
      </c>
      <c r="D14" s="45">
        <f>SUM(D12:D13)</f>
        <v>796500</v>
      </c>
      <c r="E14" s="54">
        <f>SUM(E12:E13)</f>
        <v>796500</v>
      </c>
      <c r="F14" s="45">
        <f>SUM(F12:F13)</f>
        <v>796500</v>
      </c>
    </row>
    <row r="15" spans="1:6" x14ac:dyDescent="0.2">
      <c r="A15" s="12" t="s">
        <v>2</v>
      </c>
      <c r="B15" s="12"/>
      <c r="C15" s="45">
        <f>-$B$7*C14</f>
        <v>-175230</v>
      </c>
      <c r="D15" s="45">
        <f>-$B$7*D14</f>
        <v>-175230</v>
      </c>
      <c r="E15" s="54">
        <f>-$B$7*E14</f>
        <v>-175230</v>
      </c>
      <c r="F15" s="45">
        <f>-$B$7*F14</f>
        <v>-175230</v>
      </c>
    </row>
    <row r="16" spans="1:6" x14ac:dyDescent="0.2">
      <c r="A16" s="136" t="s">
        <v>73</v>
      </c>
      <c r="B16" s="45">
        <f>-B17*B7*B8/(B9+B8)</f>
        <v>293333.33333333331</v>
      </c>
      <c r="C16" s="45"/>
      <c r="D16" s="45"/>
      <c r="E16" s="54"/>
      <c r="F16" s="45"/>
    </row>
    <row r="17" spans="1:6" x14ac:dyDescent="0.2">
      <c r="A17" s="10" t="s">
        <v>17</v>
      </c>
      <c r="B17" s="14">
        <f>-$B$4</f>
        <v>-2000000</v>
      </c>
      <c r="C17" s="10"/>
      <c r="D17" s="10"/>
      <c r="E17" s="7"/>
      <c r="F17" s="10"/>
    </row>
    <row r="18" spans="1:6" x14ac:dyDescent="0.2">
      <c r="A18" s="137" t="s">
        <v>75</v>
      </c>
      <c r="B18" s="96">
        <f>SUM(B12:B17)</f>
        <v>-1706666.6666666667</v>
      </c>
      <c r="C18" s="40">
        <f>SUM(C14:C17)</f>
        <v>621270</v>
      </c>
      <c r="D18" s="40">
        <f>SUM(D14:D17)</f>
        <v>621270</v>
      </c>
      <c r="E18" s="40">
        <f>SUM(E14:E17)</f>
        <v>621270</v>
      </c>
      <c r="F18" s="40">
        <f>SUM(F14:F17)</f>
        <v>621270</v>
      </c>
    </row>
    <row r="20" spans="1:6" x14ac:dyDescent="0.2">
      <c r="A20" s="132" t="s">
        <v>10</v>
      </c>
      <c r="B20" s="55">
        <f>NPV(B9,C18:F18)+B18</f>
        <v>262675.63918675832</v>
      </c>
    </row>
    <row r="22" spans="1:6" x14ac:dyDescent="0.2">
      <c r="A22" s="1" t="s">
        <v>19</v>
      </c>
      <c r="B22" s="44">
        <v>0</v>
      </c>
      <c r="C22" s="2">
        <v>1</v>
      </c>
      <c r="D22" s="44">
        <v>2</v>
      </c>
      <c r="E22" s="2">
        <v>3</v>
      </c>
      <c r="F22" s="44">
        <v>4</v>
      </c>
    </row>
    <row r="23" spans="1:6" x14ac:dyDescent="0.2">
      <c r="A23" s="39" t="s">
        <v>36</v>
      </c>
      <c r="B23" s="9"/>
      <c r="C23" s="9">
        <f>$B$1*$B$2</f>
        <v>1125000</v>
      </c>
      <c r="D23" s="9">
        <f>$B$1*$B$2</f>
        <v>1125000</v>
      </c>
      <c r="E23" s="61">
        <f>$B$1*$B$2</f>
        <v>1125000</v>
      </c>
      <c r="F23" s="9">
        <f>$B$1*$B$2</f>
        <v>1125000</v>
      </c>
    </row>
    <row r="24" spans="1:6" x14ac:dyDescent="0.2">
      <c r="A24" s="10" t="s">
        <v>16</v>
      </c>
      <c r="B24" s="10"/>
      <c r="C24" s="13">
        <f>-$B$3</f>
        <v>-328500</v>
      </c>
      <c r="D24" s="13">
        <f>-$B$3</f>
        <v>-328500</v>
      </c>
      <c r="E24" s="122">
        <f>-$B$3</f>
        <v>-328500</v>
      </c>
      <c r="F24" s="13">
        <f>-$B$3</f>
        <v>-328500</v>
      </c>
    </row>
    <row r="25" spans="1:6" x14ac:dyDescent="0.2">
      <c r="A25" s="12" t="s">
        <v>11</v>
      </c>
      <c r="B25" s="12"/>
      <c r="C25" s="9">
        <f>SUM(C23:C24)</f>
        <v>796500</v>
      </c>
      <c r="D25" s="9">
        <f>SUM(D23:D24)</f>
        <v>796500</v>
      </c>
      <c r="E25" s="61">
        <f>SUM(E23:E24)</f>
        <v>796500</v>
      </c>
      <c r="F25" s="9">
        <f>SUM(F23:F24)</f>
        <v>796500</v>
      </c>
    </row>
    <row r="26" spans="1:6" x14ac:dyDescent="0.2">
      <c r="A26" s="12" t="s">
        <v>2</v>
      </c>
      <c r="B26" s="12"/>
      <c r="C26" s="9">
        <f>-$B$7*C25</f>
        <v>-175230</v>
      </c>
      <c r="D26" s="9">
        <f>-$B$7*D25</f>
        <v>-175230</v>
      </c>
      <c r="E26" s="61">
        <f>-$B$7*E25</f>
        <v>-175230</v>
      </c>
      <c r="F26" s="9">
        <f>-$B$7*F25</f>
        <v>-175230</v>
      </c>
    </row>
    <row r="27" spans="1:6" x14ac:dyDescent="0.2">
      <c r="A27" s="136" t="s">
        <v>73</v>
      </c>
      <c r="B27" s="45">
        <f>B16</f>
        <v>293333.33333333331</v>
      </c>
      <c r="C27" s="9"/>
      <c r="D27" s="9"/>
      <c r="E27" s="61"/>
      <c r="F27" s="9"/>
    </row>
    <row r="28" spans="1:6" x14ac:dyDescent="0.2">
      <c r="A28" s="136" t="s">
        <v>79</v>
      </c>
      <c r="B28" s="45">
        <f>-F30*B7*B8/((1+B9)^4*(B9+B8))</f>
        <v>-41071.875782619565</v>
      </c>
      <c r="C28" s="9"/>
      <c r="D28" s="9"/>
      <c r="E28" s="61"/>
      <c r="F28" s="9"/>
    </row>
    <row r="29" spans="1:6" x14ac:dyDescent="0.2">
      <c r="A29" s="12" t="s">
        <v>18</v>
      </c>
      <c r="B29" s="45">
        <f>-$B$6</f>
        <v>-500000</v>
      </c>
      <c r="C29" s="9"/>
      <c r="D29" s="9"/>
      <c r="E29" s="61"/>
      <c r="F29" s="9">
        <f>-B29</f>
        <v>500000</v>
      </c>
    </row>
    <row r="30" spans="1:6" x14ac:dyDescent="0.2">
      <c r="A30" s="10" t="s">
        <v>17</v>
      </c>
      <c r="B30" s="14">
        <f>-$B$4</f>
        <v>-2000000</v>
      </c>
      <c r="C30" s="13"/>
      <c r="D30" s="13"/>
      <c r="E30" s="122"/>
      <c r="F30" s="13">
        <f>$B$5</f>
        <v>410000</v>
      </c>
    </row>
    <row r="31" spans="1:6" x14ac:dyDescent="0.2">
      <c r="A31" s="137" t="s">
        <v>75</v>
      </c>
      <c r="B31" s="96">
        <f>SUM(B23:B30)</f>
        <v>-2247738.5424492862</v>
      </c>
      <c r="C31" s="100">
        <f>SUM(C25:C30)</f>
        <v>621270</v>
      </c>
      <c r="D31" s="100">
        <f>SUM(D25:D30)</f>
        <v>621270</v>
      </c>
      <c r="E31" s="100">
        <f>SUM(E25:E30)</f>
        <v>621270</v>
      </c>
      <c r="F31" s="100">
        <f>SUM(F25:F30)</f>
        <v>1531270</v>
      </c>
    </row>
    <row r="33" spans="1:2" x14ac:dyDescent="0.2">
      <c r="A33" s="132" t="s">
        <v>10</v>
      </c>
      <c r="B33" s="55">
        <f>NPV(B9,C31:F31)+B31</f>
        <v>343146.00778635312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26.42578125" bestFit="1" customWidth="1"/>
    <col min="2" max="2" width="10.7109375" bestFit="1" customWidth="1"/>
    <col min="5" max="5" width="9.7109375" bestFit="1" customWidth="1"/>
  </cols>
  <sheetData>
    <row r="1" spans="1:7" x14ac:dyDescent="0.2">
      <c r="A1" s="209" t="s">
        <v>80</v>
      </c>
      <c r="B1" s="206">
        <v>4500</v>
      </c>
    </row>
    <row r="2" spans="1:7" x14ac:dyDescent="0.2">
      <c r="A2" s="210" t="s">
        <v>81</v>
      </c>
      <c r="B2" s="167">
        <v>1000</v>
      </c>
    </row>
    <row r="3" spans="1:7" x14ac:dyDescent="0.2">
      <c r="A3" s="210" t="s">
        <v>63</v>
      </c>
      <c r="B3" s="207">
        <v>0.2</v>
      </c>
    </row>
    <row r="4" spans="1:7" x14ac:dyDescent="0.2">
      <c r="A4" s="210" t="s">
        <v>4</v>
      </c>
      <c r="B4" s="207">
        <v>0.22</v>
      </c>
    </row>
    <row r="5" spans="1:7" x14ac:dyDescent="0.2">
      <c r="A5" s="211" t="s">
        <v>9</v>
      </c>
      <c r="B5" s="208">
        <v>0.08</v>
      </c>
    </row>
    <row r="7" spans="1:7" x14ac:dyDescent="0.2">
      <c r="A7" s="163" t="s">
        <v>19</v>
      </c>
      <c r="B7" s="164">
        <v>0</v>
      </c>
      <c r="C7" s="164">
        <v>1</v>
      </c>
      <c r="D7" s="164">
        <v>2</v>
      </c>
      <c r="E7" s="164">
        <v>3</v>
      </c>
      <c r="F7" s="164">
        <v>4</v>
      </c>
      <c r="G7" s="164">
        <v>5</v>
      </c>
    </row>
    <row r="8" spans="1:7" x14ac:dyDescent="0.2">
      <c r="A8" s="12" t="s">
        <v>82</v>
      </c>
      <c r="B8" s="12"/>
      <c r="C8" s="45">
        <f>$B$1*$B$2</f>
        <v>4500000</v>
      </c>
      <c r="D8" s="45">
        <f>$B$1*$B$2</f>
        <v>4500000</v>
      </c>
      <c r="E8" s="45">
        <f>$B$1*$B$2</f>
        <v>4500000</v>
      </c>
      <c r="F8" s="45">
        <f>$B$1*$B$2</f>
        <v>4500000</v>
      </c>
      <c r="G8" s="45">
        <f>$B$1*$B$2</f>
        <v>4500000</v>
      </c>
    </row>
    <row r="9" spans="1:7" x14ac:dyDescent="0.2">
      <c r="A9" s="12" t="s">
        <v>83</v>
      </c>
      <c r="B9" s="12"/>
      <c r="C9" s="45">
        <v>-600000</v>
      </c>
      <c r="D9" s="45">
        <v>-600000</v>
      </c>
      <c r="E9" s="45">
        <v>-600000</v>
      </c>
      <c r="F9" s="45">
        <v>-600000</v>
      </c>
      <c r="G9" s="45">
        <v>-600000</v>
      </c>
    </row>
    <row r="10" spans="1:7" x14ac:dyDescent="0.2">
      <c r="A10" s="12" t="s">
        <v>84</v>
      </c>
      <c r="B10" s="12"/>
      <c r="C10" s="12"/>
      <c r="D10" s="12"/>
      <c r="E10" s="45">
        <v>-1500000</v>
      </c>
      <c r="F10" s="12"/>
      <c r="G10" s="12"/>
    </row>
    <row r="11" spans="1:7" x14ac:dyDescent="0.2">
      <c r="A11" s="10" t="s">
        <v>85</v>
      </c>
      <c r="B11" s="10"/>
      <c r="C11" s="14">
        <v>-630000</v>
      </c>
      <c r="D11" s="14">
        <v>-630000</v>
      </c>
      <c r="E11" s="14">
        <v>-630000</v>
      </c>
      <c r="F11" s="14">
        <v>-630000</v>
      </c>
      <c r="G11" s="14">
        <v>-630000</v>
      </c>
    </row>
    <row r="12" spans="1:7" x14ac:dyDescent="0.2">
      <c r="A12" s="165" t="s">
        <v>86</v>
      </c>
      <c r="B12" s="167"/>
      <c r="C12" s="167">
        <f>SUM(C8:C11)</f>
        <v>3270000</v>
      </c>
      <c r="D12" s="167">
        <f>SUM(D8:D11)</f>
        <v>3270000</v>
      </c>
      <c r="E12" s="167">
        <f>SUM(E8:E11)</f>
        <v>1770000</v>
      </c>
      <c r="F12" s="167">
        <f>SUM(F8:F11)</f>
        <v>3270000</v>
      </c>
      <c r="G12" s="167">
        <f>SUM(G8:G11)</f>
        <v>3270000</v>
      </c>
    </row>
    <row r="13" spans="1:7" x14ac:dyDescent="0.2">
      <c r="A13" s="39" t="s">
        <v>2</v>
      </c>
      <c r="B13" s="45"/>
      <c r="C13" s="45">
        <f>-$B$4*C12</f>
        <v>-719400</v>
      </c>
      <c r="D13" s="45">
        <f t="shared" ref="D13:G13" si="0">-$B$4*D12</f>
        <v>-719400</v>
      </c>
      <c r="E13" s="45">
        <f t="shared" si="0"/>
        <v>-389400</v>
      </c>
      <c r="F13" s="45">
        <f t="shared" si="0"/>
        <v>-719400</v>
      </c>
      <c r="G13" s="45">
        <f t="shared" si="0"/>
        <v>-719400</v>
      </c>
    </row>
    <row r="14" spans="1:7" x14ac:dyDescent="0.2">
      <c r="A14" s="170" t="s">
        <v>111</v>
      </c>
      <c r="B14" s="45">
        <f>-B15*B3*B4/(B3+B5)</f>
        <v>1649999.9999999998</v>
      </c>
      <c r="C14" s="45"/>
      <c r="D14" s="45"/>
      <c r="E14" s="45"/>
      <c r="F14" s="45"/>
      <c r="G14" s="45"/>
    </row>
    <row r="15" spans="1:7" x14ac:dyDescent="0.2">
      <c r="A15" s="39" t="s">
        <v>8</v>
      </c>
      <c r="B15" s="45">
        <v>-10500000</v>
      </c>
      <c r="C15" s="45"/>
      <c r="D15" s="45"/>
      <c r="E15" s="45"/>
      <c r="F15" s="45"/>
      <c r="G15" s="45"/>
    </row>
    <row r="16" spans="1:7" x14ac:dyDescent="0.2">
      <c r="A16" s="166" t="s">
        <v>18</v>
      </c>
      <c r="B16" s="14">
        <v>-1100000</v>
      </c>
      <c r="C16" s="14"/>
      <c r="D16" s="14"/>
      <c r="E16" s="14"/>
      <c r="F16" s="14"/>
      <c r="G16" s="14">
        <v>1100000</v>
      </c>
    </row>
    <row r="17" spans="1:7" x14ac:dyDescent="0.2">
      <c r="A17" s="171" t="s">
        <v>75</v>
      </c>
      <c r="B17" s="168">
        <f t="shared" ref="B17:G17" si="1">SUM(B12:B16)</f>
        <v>-9950000</v>
      </c>
      <c r="C17" s="168">
        <f t="shared" si="1"/>
        <v>2550600</v>
      </c>
      <c r="D17" s="168">
        <f t="shared" si="1"/>
        <v>2550600</v>
      </c>
      <c r="E17" s="168">
        <f t="shared" si="1"/>
        <v>1380600</v>
      </c>
      <c r="F17" s="168">
        <f t="shared" si="1"/>
        <v>2550600</v>
      </c>
      <c r="G17" s="168">
        <f t="shared" si="1"/>
        <v>3650600</v>
      </c>
    </row>
    <row r="18" spans="1:7" x14ac:dyDescent="0.2">
      <c r="C18" s="138"/>
      <c r="D18" s="138"/>
      <c r="E18" s="138"/>
      <c r="F18" s="138"/>
      <c r="G18" s="138"/>
    </row>
    <row r="19" spans="1:7" x14ac:dyDescent="0.2">
      <c r="A19" s="169" t="s">
        <v>87</v>
      </c>
      <c r="B19" s="162">
        <f>NPV(B5,C17:G17)+B17</f>
        <v>53664.015314893797</v>
      </c>
      <c r="C19" s="138"/>
      <c r="D19" s="138"/>
      <c r="E19" s="138"/>
      <c r="F19" s="138"/>
      <c r="G19" s="13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30" sqref="A30"/>
    </sheetView>
  </sheetViews>
  <sheetFormatPr baseColWidth="10" defaultColWidth="9.140625" defaultRowHeight="12.75" x14ac:dyDescent="0.2"/>
  <cols>
    <col min="1" max="1" width="29.42578125" customWidth="1"/>
    <col min="2" max="2" width="9.7109375" bestFit="1" customWidth="1"/>
  </cols>
  <sheetData>
    <row r="1" spans="1:2" x14ac:dyDescent="0.2">
      <c r="A1" s="209" t="s">
        <v>25</v>
      </c>
      <c r="B1" s="206">
        <v>7500000</v>
      </c>
    </row>
    <row r="2" spans="1:2" x14ac:dyDescent="0.2">
      <c r="A2" s="210" t="s">
        <v>88</v>
      </c>
      <c r="B2" s="167">
        <v>900000</v>
      </c>
    </row>
    <row r="3" spans="1:2" x14ac:dyDescent="0.2">
      <c r="A3" s="210" t="s">
        <v>89</v>
      </c>
      <c r="B3" s="207">
        <v>0.2</v>
      </c>
    </row>
    <row r="4" spans="1:2" x14ac:dyDescent="0.2">
      <c r="A4" s="210" t="s">
        <v>2</v>
      </c>
      <c r="B4" s="207">
        <v>0.22</v>
      </c>
    </row>
    <row r="5" spans="1:2" x14ac:dyDescent="0.2">
      <c r="A5" s="210" t="s">
        <v>90</v>
      </c>
      <c r="B5" s="167">
        <v>2000000</v>
      </c>
    </row>
    <row r="6" spans="1:2" x14ac:dyDescent="0.2">
      <c r="A6" s="210" t="s">
        <v>91</v>
      </c>
      <c r="B6" s="167">
        <v>950000</v>
      </c>
    </row>
    <row r="7" spans="1:2" x14ac:dyDescent="0.2">
      <c r="A7" s="210"/>
      <c r="B7" s="165"/>
    </row>
    <row r="8" spans="1:2" x14ac:dyDescent="0.2">
      <c r="A8" s="210" t="s">
        <v>92</v>
      </c>
      <c r="B8" s="167">
        <v>600000</v>
      </c>
    </row>
    <row r="9" spans="1:2" x14ac:dyDescent="0.2">
      <c r="A9" s="210" t="s">
        <v>93</v>
      </c>
      <c r="B9" s="167">
        <v>500000</v>
      </c>
    </row>
    <row r="10" spans="1:2" x14ac:dyDescent="0.2">
      <c r="A10" s="212" t="s">
        <v>94</v>
      </c>
      <c r="B10" s="213">
        <v>-400000</v>
      </c>
    </row>
    <row r="11" spans="1:2" x14ac:dyDescent="0.2">
      <c r="A11" s="210" t="s">
        <v>18</v>
      </c>
      <c r="B11" s="167">
        <f>SUM(B8:B10)</f>
        <v>700000</v>
      </c>
    </row>
    <row r="12" spans="1:2" x14ac:dyDescent="0.2">
      <c r="A12" s="210"/>
      <c r="B12" s="165"/>
    </row>
    <row r="13" spans="1:2" x14ac:dyDescent="0.2">
      <c r="A13" s="210" t="s">
        <v>83</v>
      </c>
      <c r="B13" s="167">
        <v>400000</v>
      </c>
    </row>
    <row r="14" spans="1:2" x14ac:dyDescent="0.2">
      <c r="A14" s="210" t="s">
        <v>95</v>
      </c>
      <c r="B14" s="167">
        <v>500000</v>
      </c>
    </row>
    <row r="15" spans="1:2" x14ac:dyDescent="0.2">
      <c r="A15" s="210" t="s">
        <v>96</v>
      </c>
      <c r="B15" s="167">
        <v>300000</v>
      </c>
    </row>
    <row r="16" spans="1:2" x14ac:dyDescent="0.2">
      <c r="A16" s="210"/>
      <c r="B16" s="165"/>
    </row>
    <row r="17" spans="1:8" x14ac:dyDescent="0.2">
      <c r="A17" s="211" t="s">
        <v>9</v>
      </c>
      <c r="B17" s="214">
        <v>0.08</v>
      </c>
    </row>
    <row r="19" spans="1:8" x14ac:dyDescent="0.2">
      <c r="A19" s="125" t="s">
        <v>19</v>
      </c>
      <c r="B19" s="143">
        <v>0</v>
      </c>
      <c r="C19" s="144">
        <v>1</v>
      </c>
      <c r="D19" s="144">
        <v>2</v>
      </c>
      <c r="E19" s="144">
        <v>3</v>
      </c>
      <c r="F19" s="144">
        <v>4</v>
      </c>
      <c r="G19" s="144">
        <v>5</v>
      </c>
      <c r="H19" s="144">
        <v>6</v>
      </c>
    </row>
    <row r="20" spans="1:8" x14ac:dyDescent="0.2">
      <c r="A20" s="4" t="s">
        <v>97</v>
      </c>
      <c r="B20" s="4"/>
      <c r="C20" s="45">
        <f t="shared" ref="C20:H20" si="0">$B$5</f>
        <v>2000000</v>
      </c>
      <c r="D20" s="45">
        <f t="shared" si="0"/>
        <v>2000000</v>
      </c>
      <c r="E20" s="45">
        <f t="shared" si="0"/>
        <v>2000000</v>
      </c>
      <c r="F20" s="45">
        <f t="shared" si="0"/>
        <v>2000000</v>
      </c>
      <c r="G20" s="45">
        <f t="shared" si="0"/>
        <v>2000000</v>
      </c>
      <c r="H20" s="45">
        <f t="shared" si="0"/>
        <v>2000000</v>
      </c>
    </row>
    <row r="21" spans="1:8" x14ac:dyDescent="0.2">
      <c r="A21" s="4" t="s">
        <v>98</v>
      </c>
      <c r="B21" s="4"/>
      <c r="C21" s="45">
        <f t="shared" ref="C21:H21" si="1">$B$6</f>
        <v>950000</v>
      </c>
      <c r="D21" s="45">
        <f t="shared" si="1"/>
        <v>950000</v>
      </c>
      <c r="E21" s="45">
        <f t="shared" si="1"/>
        <v>950000</v>
      </c>
      <c r="F21" s="45">
        <f t="shared" si="1"/>
        <v>950000</v>
      </c>
      <c r="G21" s="45">
        <f t="shared" si="1"/>
        <v>950000</v>
      </c>
      <c r="H21" s="45">
        <f t="shared" si="1"/>
        <v>950000</v>
      </c>
    </row>
    <row r="22" spans="1:8" x14ac:dyDescent="0.2">
      <c r="A22" s="4" t="s">
        <v>83</v>
      </c>
      <c r="B22" s="4"/>
      <c r="C22" s="45">
        <f t="shared" ref="C22:H22" si="2">-$B$13</f>
        <v>-400000</v>
      </c>
      <c r="D22" s="45">
        <f t="shared" si="2"/>
        <v>-400000</v>
      </c>
      <c r="E22" s="45">
        <f t="shared" si="2"/>
        <v>-400000</v>
      </c>
      <c r="F22" s="45">
        <f t="shared" si="2"/>
        <v>-400000</v>
      </c>
      <c r="G22" s="45">
        <f t="shared" si="2"/>
        <v>-400000</v>
      </c>
      <c r="H22" s="45">
        <f t="shared" si="2"/>
        <v>-400000</v>
      </c>
    </row>
    <row r="23" spans="1:8" x14ac:dyDescent="0.2">
      <c r="A23" s="4" t="s">
        <v>96</v>
      </c>
      <c r="B23" s="4"/>
      <c r="C23" s="45">
        <f t="shared" ref="C23:H23" si="3">-$B$15</f>
        <v>-300000</v>
      </c>
      <c r="D23" s="45">
        <f t="shared" si="3"/>
        <v>-300000</v>
      </c>
      <c r="E23" s="45">
        <f t="shared" si="3"/>
        <v>-300000</v>
      </c>
      <c r="F23" s="45">
        <f t="shared" si="3"/>
        <v>-300000</v>
      </c>
      <c r="G23" s="45">
        <f t="shared" si="3"/>
        <v>-300000</v>
      </c>
      <c r="H23" s="45">
        <f t="shared" si="3"/>
        <v>-300000</v>
      </c>
    </row>
    <row r="24" spans="1:8" x14ac:dyDescent="0.2">
      <c r="A24" s="7" t="s">
        <v>99</v>
      </c>
      <c r="B24" s="7"/>
      <c r="C24" s="10"/>
      <c r="D24" s="10"/>
      <c r="E24" s="14">
        <f>-B14</f>
        <v>-500000</v>
      </c>
      <c r="F24" s="10"/>
      <c r="G24" s="10"/>
      <c r="H24" s="10"/>
    </row>
    <row r="25" spans="1:8" x14ac:dyDescent="0.2">
      <c r="A25" s="145" t="s">
        <v>76</v>
      </c>
      <c r="B25" s="4"/>
      <c r="C25" s="45">
        <f t="shared" ref="C25:H25" si="4">SUM(C20:C24)</f>
        <v>2250000</v>
      </c>
      <c r="D25" s="45">
        <f t="shared" si="4"/>
        <v>2250000</v>
      </c>
      <c r="E25" s="45">
        <f t="shared" si="4"/>
        <v>1750000</v>
      </c>
      <c r="F25" s="45">
        <f t="shared" si="4"/>
        <v>2250000</v>
      </c>
      <c r="G25" s="45">
        <f t="shared" si="4"/>
        <v>2250000</v>
      </c>
      <c r="H25" s="45">
        <f t="shared" si="4"/>
        <v>2250000</v>
      </c>
    </row>
    <row r="26" spans="1:8" x14ac:dyDescent="0.2">
      <c r="A26" s="116" t="s">
        <v>2</v>
      </c>
      <c r="B26" s="54"/>
      <c r="C26" s="45">
        <f t="shared" ref="C26:H26" si="5">C25*-$B$4</f>
        <v>-495000</v>
      </c>
      <c r="D26" s="45">
        <f t="shared" si="5"/>
        <v>-495000</v>
      </c>
      <c r="E26" s="45">
        <f t="shared" si="5"/>
        <v>-385000</v>
      </c>
      <c r="F26" s="45">
        <f t="shared" si="5"/>
        <v>-495000</v>
      </c>
      <c r="G26" s="45">
        <f t="shared" si="5"/>
        <v>-495000</v>
      </c>
      <c r="H26" s="45">
        <f t="shared" si="5"/>
        <v>-495000</v>
      </c>
    </row>
    <row r="27" spans="1:8" x14ac:dyDescent="0.2">
      <c r="A27" s="4" t="s">
        <v>100</v>
      </c>
      <c r="B27" s="54">
        <f>-B1-B2</f>
        <v>-8400000</v>
      </c>
      <c r="C27" s="12"/>
      <c r="D27" s="12"/>
      <c r="E27" s="12"/>
      <c r="F27" s="12"/>
      <c r="G27" s="12"/>
      <c r="H27" s="12"/>
    </row>
    <row r="28" spans="1:8" x14ac:dyDescent="0.2">
      <c r="A28" s="4" t="s">
        <v>18</v>
      </c>
      <c r="B28" s="54">
        <f>-B11</f>
        <v>-700000</v>
      </c>
      <c r="C28" s="12"/>
      <c r="D28" s="12"/>
      <c r="E28" s="12"/>
      <c r="F28" s="12"/>
      <c r="G28" s="12"/>
      <c r="H28" s="45">
        <f>-B28</f>
        <v>700000</v>
      </c>
    </row>
    <row r="29" spans="1:8" x14ac:dyDescent="0.2">
      <c r="A29" s="146" t="s">
        <v>112</v>
      </c>
      <c r="B29" s="60">
        <f>-B27*B3*B4/(B3+B17)</f>
        <v>1319999.9999999998</v>
      </c>
      <c r="C29" s="14"/>
      <c r="D29" s="14"/>
      <c r="E29" s="14"/>
      <c r="F29" s="14"/>
      <c r="G29" s="14"/>
      <c r="H29" s="14"/>
    </row>
    <row r="30" spans="1:8" x14ac:dyDescent="0.2">
      <c r="A30" s="147" t="s">
        <v>75</v>
      </c>
      <c r="B30" s="106">
        <f t="shared" ref="B30:H30" si="6">SUM(B25:B29)</f>
        <v>-7780000</v>
      </c>
      <c r="C30" s="148">
        <f t="shared" si="6"/>
        <v>1755000</v>
      </c>
      <c r="D30" s="148">
        <f t="shared" si="6"/>
        <v>1755000</v>
      </c>
      <c r="E30" s="148">
        <f t="shared" si="6"/>
        <v>1365000</v>
      </c>
      <c r="F30" s="148">
        <f t="shared" si="6"/>
        <v>1755000</v>
      </c>
      <c r="G30" s="148">
        <f t="shared" si="6"/>
        <v>1755000</v>
      </c>
      <c r="H30" s="148">
        <f t="shared" si="6"/>
        <v>2455000</v>
      </c>
    </row>
    <row r="31" spans="1:8" x14ac:dyDescent="0.2">
      <c r="B31" s="138"/>
      <c r="C31" s="138"/>
      <c r="D31" s="138"/>
      <c r="E31" s="138"/>
      <c r="F31" s="138"/>
      <c r="G31" s="138"/>
      <c r="H31" s="138"/>
    </row>
    <row r="32" spans="1:8" x14ac:dyDescent="0.2">
      <c r="A32" s="149" t="s">
        <v>101</v>
      </c>
      <c r="B32" s="140">
        <f>NPV(B17,C30:H30)+B30</f>
        <v>464677.97507219389</v>
      </c>
      <c r="C32" s="138"/>
      <c r="D32" s="138"/>
      <c r="E32" s="138"/>
      <c r="F32" s="138"/>
      <c r="G32" s="138"/>
      <c r="H32" s="138"/>
    </row>
    <row r="33" spans="2:8" x14ac:dyDescent="0.2">
      <c r="B33" s="138"/>
      <c r="C33" s="138"/>
      <c r="D33" s="138"/>
      <c r="E33" s="138"/>
      <c r="F33" s="138"/>
      <c r="G33" s="138"/>
      <c r="H33" s="1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1" workbookViewId="0">
      <selection activeCell="C79" sqref="C79"/>
    </sheetView>
  </sheetViews>
  <sheetFormatPr baseColWidth="10" defaultColWidth="11.42578125" defaultRowHeight="12.75" x14ac:dyDescent="0.2"/>
  <cols>
    <col min="1" max="1" width="26" bestFit="1" customWidth="1"/>
    <col min="2" max="3" width="12.85546875" bestFit="1" customWidth="1"/>
  </cols>
  <sheetData>
    <row r="1" spans="1:2" x14ac:dyDescent="0.2">
      <c r="A1" s="18" t="s">
        <v>17</v>
      </c>
      <c r="B1" s="46">
        <v>250000</v>
      </c>
    </row>
    <row r="2" spans="1:2" x14ac:dyDescent="0.2">
      <c r="A2" s="24" t="s">
        <v>38</v>
      </c>
      <c r="B2" s="47">
        <v>102000</v>
      </c>
    </row>
    <row r="3" spans="1:2" x14ac:dyDescent="0.2">
      <c r="A3" s="172" t="s">
        <v>18</v>
      </c>
      <c r="B3" s="173">
        <v>0.2</v>
      </c>
    </row>
    <row r="4" spans="1:2" x14ac:dyDescent="0.2">
      <c r="A4" s="24" t="s">
        <v>28</v>
      </c>
      <c r="B4" s="47">
        <v>120000</v>
      </c>
    </row>
    <row r="5" spans="1:2" x14ac:dyDescent="0.2">
      <c r="A5" s="24" t="s">
        <v>13</v>
      </c>
      <c r="B5" s="97">
        <v>512.5</v>
      </c>
    </row>
    <row r="6" spans="1:2" x14ac:dyDescent="0.2">
      <c r="A6" s="24" t="s">
        <v>39</v>
      </c>
      <c r="B6" s="47">
        <v>2400</v>
      </c>
    </row>
    <row r="7" spans="1:2" x14ac:dyDescent="0.2">
      <c r="A7" s="24" t="s">
        <v>40</v>
      </c>
      <c r="B7" s="47">
        <v>100</v>
      </c>
    </row>
    <row r="8" spans="1:2" x14ac:dyDescent="0.2">
      <c r="A8" s="19" t="s">
        <v>41</v>
      </c>
      <c r="B8" s="57">
        <v>300</v>
      </c>
    </row>
    <row r="10" spans="1:2" x14ac:dyDescent="0.2">
      <c r="A10" s="5"/>
      <c r="B10" s="5"/>
    </row>
    <row r="11" spans="1:2" x14ac:dyDescent="0.2">
      <c r="A11" s="25" t="s">
        <v>42</v>
      </c>
      <c r="B11" s="46">
        <f>B1*0.8</f>
        <v>200000</v>
      </c>
    </row>
    <row r="12" spans="1:2" x14ac:dyDescent="0.2">
      <c r="A12" s="26" t="s">
        <v>43</v>
      </c>
      <c r="B12" s="30">
        <v>0.06</v>
      </c>
    </row>
    <row r="13" spans="1:2" x14ac:dyDescent="0.2">
      <c r="A13" s="27" t="s">
        <v>46</v>
      </c>
      <c r="B13" s="37">
        <f>PMT(B12,4,B11)</f>
        <v>-57718.298474654694</v>
      </c>
    </row>
    <row r="15" spans="1:2" x14ac:dyDescent="0.2">
      <c r="A15" s="18" t="s">
        <v>12</v>
      </c>
      <c r="B15" s="22">
        <v>0.2</v>
      </c>
    </row>
    <row r="16" spans="1:2" x14ac:dyDescent="0.2">
      <c r="A16" s="24" t="s">
        <v>4</v>
      </c>
      <c r="B16" s="30">
        <v>0.22</v>
      </c>
    </row>
    <row r="17" spans="1:6" x14ac:dyDescent="0.2">
      <c r="A17" s="24" t="s">
        <v>31</v>
      </c>
      <c r="B17" s="30">
        <v>0.2</v>
      </c>
    </row>
    <row r="18" spans="1:6" x14ac:dyDescent="0.2">
      <c r="A18" s="19" t="s">
        <v>9</v>
      </c>
      <c r="B18" s="23">
        <v>0.14000000000000001</v>
      </c>
    </row>
    <row r="21" spans="1:6" x14ac:dyDescent="0.2">
      <c r="A21" s="1" t="s">
        <v>19</v>
      </c>
      <c r="B21" s="2">
        <v>0</v>
      </c>
      <c r="C21" s="2">
        <v>1</v>
      </c>
      <c r="D21" s="2">
        <v>2</v>
      </c>
      <c r="E21" s="2">
        <v>3</v>
      </c>
      <c r="F21" s="2">
        <v>4</v>
      </c>
    </row>
    <row r="22" spans="1:6" x14ac:dyDescent="0.2">
      <c r="A22" s="12" t="s">
        <v>20</v>
      </c>
      <c r="B22" s="12"/>
      <c r="C22" s="9">
        <f>$B$5*$B$6</f>
        <v>1230000</v>
      </c>
      <c r="D22" s="9">
        <f>$B$5*$B$6</f>
        <v>1230000</v>
      </c>
      <c r="E22" s="9">
        <f>$B$5*$B$6</f>
        <v>1230000</v>
      </c>
      <c r="F22" s="9">
        <f>$B$5*$B$6</f>
        <v>1230000</v>
      </c>
    </row>
    <row r="23" spans="1:6" x14ac:dyDescent="0.2">
      <c r="A23" s="12" t="s">
        <v>45</v>
      </c>
      <c r="B23" s="12"/>
      <c r="C23" s="9">
        <f>-$B$6*$B$7</f>
        <v>-240000</v>
      </c>
      <c r="D23" s="9">
        <f>-$B$6*$B$7</f>
        <v>-240000</v>
      </c>
      <c r="E23" s="9">
        <f>-$B$6*$B$7</f>
        <v>-240000</v>
      </c>
      <c r="F23" s="9">
        <f>-$B$6*$B$7</f>
        <v>-240000</v>
      </c>
    </row>
    <row r="24" spans="1:6" x14ac:dyDescent="0.2">
      <c r="A24" s="12" t="s">
        <v>54</v>
      </c>
      <c r="B24" s="12"/>
      <c r="C24" s="9">
        <f>-$B$6*$B$8</f>
        <v>-720000</v>
      </c>
      <c r="D24" s="9">
        <f>-$B$6*$B$8</f>
        <v>-720000</v>
      </c>
      <c r="E24" s="9">
        <f>-$B$6*$B$8</f>
        <v>-720000</v>
      </c>
      <c r="F24" s="9">
        <f>-$B$6*$B$8</f>
        <v>-720000</v>
      </c>
    </row>
    <row r="25" spans="1:6" x14ac:dyDescent="0.2">
      <c r="A25" s="12" t="s">
        <v>28</v>
      </c>
      <c r="B25" s="12"/>
      <c r="C25" s="45">
        <f>-$B$4</f>
        <v>-120000</v>
      </c>
      <c r="D25" s="45">
        <f>-$B$4</f>
        <v>-120000</v>
      </c>
      <c r="E25" s="45">
        <f>-$B$4</f>
        <v>-120000</v>
      </c>
      <c r="F25" s="45">
        <f>-$B$4</f>
        <v>-120000</v>
      </c>
    </row>
    <row r="26" spans="1:6" x14ac:dyDescent="0.2">
      <c r="A26" s="12" t="s">
        <v>17</v>
      </c>
      <c r="B26" s="45">
        <f>-$B$1</f>
        <v>-250000</v>
      </c>
      <c r="C26" s="12"/>
      <c r="D26" s="12"/>
      <c r="E26" s="12"/>
      <c r="F26" s="45">
        <f>$B$2</f>
        <v>102000</v>
      </c>
    </row>
    <row r="27" spans="1:6" x14ac:dyDescent="0.2">
      <c r="A27" s="12" t="s">
        <v>18</v>
      </c>
      <c r="B27" s="35">
        <f>-$B$3*C22</f>
        <v>-246000</v>
      </c>
      <c r="C27" s="10"/>
      <c r="D27" s="10"/>
      <c r="E27" s="10"/>
      <c r="F27" s="35">
        <f>-B27</f>
        <v>246000</v>
      </c>
    </row>
    <row r="28" spans="1:6" x14ac:dyDescent="0.2">
      <c r="A28" s="16" t="s">
        <v>1</v>
      </c>
      <c r="B28" s="100">
        <f>SUM(B22:B27)</f>
        <v>-496000</v>
      </c>
      <c r="C28" s="100">
        <f>SUM(C22:C27)</f>
        <v>150000</v>
      </c>
      <c r="D28" s="100">
        <f>SUM(D22:D27)</f>
        <v>150000</v>
      </c>
      <c r="E28" s="100">
        <f>SUM(E22:E27)</f>
        <v>150000</v>
      </c>
      <c r="F28" s="100">
        <f>SUM(F22:F27)</f>
        <v>498000</v>
      </c>
    </row>
    <row r="29" spans="1:6" x14ac:dyDescent="0.2">
      <c r="B29" s="5"/>
      <c r="C29" s="6"/>
      <c r="D29" s="6"/>
      <c r="E29" s="6"/>
      <c r="F29" s="6"/>
    </row>
    <row r="30" spans="1:6" x14ac:dyDescent="0.2">
      <c r="A30" s="25" t="s">
        <v>5</v>
      </c>
      <c r="B30" s="20">
        <f>IRR(B28:F28)</f>
        <v>0.25071941864547953</v>
      </c>
      <c r="C30" s="33"/>
      <c r="D30" s="33"/>
      <c r="E30" s="33"/>
      <c r="F30" s="33"/>
    </row>
    <row r="31" spans="1:6" x14ac:dyDescent="0.2">
      <c r="A31" s="27" t="s">
        <v>34</v>
      </c>
      <c r="B31" s="104">
        <f>B28+NPV(B17,C28:F28)</f>
        <v>60134.259259259328</v>
      </c>
      <c r="C31" s="33"/>
      <c r="D31" s="33"/>
      <c r="E31" s="33"/>
      <c r="F31" s="33"/>
    </row>
    <row r="34" spans="1:6" x14ac:dyDescent="0.2">
      <c r="A34" s="1" t="s">
        <v>19</v>
      </c>
      <c r="B34" s="2">
        <v>0</v>
      </c>
      <c r="C34" s="2">
        <v>1</v>
      </c>
      <c r="D34" s="2">
        <v>2</v>
      </c>
      <c r="E34" s="2">
        <v>3</v>
      </c>
      <c r="F34" s="2">
        <v>4</v>
      </c>
    </row>
    <row r="35" spans="1:6" x14ac:dyDescent="0.2">
      <c r="A35" s="12" t="s">
        <v>20</v>
      </c>
      <c r="B35" s="12"/>
      <c r="C35" s="9">
        <f>$B$5*$B$6</f>
        <v>1230000</v>
      </c>
      <c r="D35" s="9">
        <f>$B$5*$B$6</f>
        <v>1230000</v>
      </c>
      <c r="E35" s="9">
        <f>$B$5*$B$6</f>
        <v>1230000</v>
      </c>
      <c r="F35" s="9">
        <f>$B$5*$B$6</f>
        <v>1230000</v>
      </c>
    </row>
    <row r="36" spans="1:6" x14ac:dyDescent="0.2">
      <c r="A36" s="12" t="s">
        <v>45</v>
      </c>
      <c r="B36" s="12"/>
      <c r="C36" s="9">
        <f>-$B$6*$B$7</f>
        <v>-240000</v>
      </c>
      <c r="D36" s="9">
        <f>-$B$6*$B$7</f>
        <v>-240000</v>
      </c>
      <c r="E36" s="9">
        <f>-$B$6*$B$7</f>
        <v>-240000</v>
      </c>
      <c r="F36" s="9">
        <f>-$B$6*$B$7</f>
        <v>-240000</v>
      </c>
    </row>
    <row r="37" spans="1:6" x14ac:dyDescent="0.2">
      <c r="A37" s="12" t="s">
        <v>54</v>
      </c>
      <c r="B37" s="12"/>
      <c r="C37" s="9">
        <f>-$B$6*$B$8</f>
        <v>-720000</v>
      </c>
      <c r="D37" s="9">
        <f>-$B$6*$B$8</f>
        <v>-720000</v>
      </c>
      <c r="E37" s="9">
        <f>-$B$6*$B$8</f>
        <v>-720000</v>
      </c>
      <c r="F37" s="9">
        <f>-$B$6*$B$8</f>
        <v>-720000</v>
      </c>
    </row>
    <row r="38" spans="1:6" x14ac:dyDescent="0.2">
      <c r="A38" s="10" t="s">
        <v>28</v>
      </c>
      <c r="B38" s="10"/>
      <c r="C38" s="14">
        <f>-$B$4</f>
        <v>-120000</v>
      </c>
      <c r="D38" s="14">
        <f>-$B$4</f>
        <v>-120000</v>
      </c>
      <c r="E38" s="14">
        <f>-$B$4</f>
        <v>-120000</v>
      </c>
      <c r="F38" s="14">
        <f>-$B$4</f>
        <v>-120000</v>
      </c>
    </row>
    <row r="39" spans="1:6" x14ac:dyDescent="0.2">
      <c r="A39" s="174" t="s">
        <v>86</v>
      </c>
      <c r="B39" s="12"/>
      <c r="C39" s="45">
        <f>SUM(C35:C38)</f>
        <v>150000</v>
      </c>
      <c r="D39" s="45">
        <f t="shared" ref="D39:F39" si="0">SUM(D35:D38)</f>
        <v>150000</v>
      </c>
      <c r="E39" s="45">
        <f t="shared" si="0"/>
        <v>150000</v>
      </c>
      <c r="F39" s="45">
        <f t="shared" si="0"/>
        <v>150000</v>
      </c>
    </row>
    <row r="40" spans="1:6" x14ac:dyDescent="0.2">
      <c r="A40" s="174" t="s">
        <v>2</v>
      </c>
      <c r="B40" s="12"/>
      <c r="C40" s="45">
        <f>-$B$16*C39</f>
        <v>-33000</v>
      </c>
      <c r="D40" s="45">
        <f t="shared" ref="D40:F40" si="1">-$B$16*D39</f>
        <v>-33000</v>
      </c>
      <c r="E40" s="45">
        <f t="shared" si="1"/>
        <v>-33000</v>
      </c>
      <c r="F40" s="45">
        <f t="shared" si="1"/>
        <v>-33000</v>
      </c>
    </row>
    <row r="41" spans="1:6" x14ac:dyDescent="0.2">
      <c r="A41" s="174" t="s">
        <v>112</v>
      </c>
      <c r="B41" s="45">
        <f>-B43*B16*B15/(B18+B15)</f>
        <v>32352.941176470587</v>
      </c>
      <c r="C41" s="45"/>
      <c r="D41" s="45"/>
      <c r="E41" s="45"/>
      <c r="F41" s="45"/>
    </row>
    <row r="42" spans="1:6" x14ac:dyDescent="0.2">
      <c r="A42" s="174" t="s">
        <v>78</v>
      </c>
      <c r="B42" s="45">
        <f>-F43*B15*B16/((1+B18)^F21*(B18+B15))</f>
        <v>-7815.4596612864998</v>
      </c>
      <c r="C42" s="45"/>
      <c r="D42" s="45"/>
      <c r="E42" s="45"/>
      <c r="F42" s="45"/>
    </row>
    <row r="43" spans="1:6" x14ac:dyDescent="0.2">
      <c r="A43" s="12" t="s">
        <v>17</v>
      </c>
      <c r="B43" s="45">
        <f>-$B$1</f>
        <v>-250000</v>
      </c>
      <c r="C43" s="12"/>
      <c r="D43" s="12"/>
      <c r="E43" s="12"/>
      <c r="F43" s="45">
        <f>$B$2</f>
        <v>102000</v>
      </c>
    </row>
    <row r="44" spans="1:6" x14ac:dyDescent="0.2">
      <c r="A44" s="12" t="s">
        <v>18</v>
      </c>
      <c r="B44" s="35">
        <f>-$B$3*C35</f>
        <v>-246000</v>
      </c>
      <c r="C44" s="10"/>
      <c r="D44" s="10"/>
      <c r="E44" s="10"/>
      <c r="F44" s="35">
        <f>-B44</f>
        <v>246000</v>
      </c>
    </row>
    <row r="45" spans="1:6" x14ac:dyDescent="0.2">
      <c r="A45" s="175" t="s">
        <v>75</v>
      </c>
      <c r="B45" s="100">
        <f>SUM(B35:B44)</f>
        <v>-471462.5184848159</v>
      </c>
      <c r="C45" s="100">
        <f>SUM(C39:C44)</f>
        <v>117000</v>
      </c>
      <c r="D45" s="100">
        <f t="shared" ref="D45:F45" si="2">SUM(D39:D44)</f>
        <v>117000</v>
      </c>
      <c r="E45" s="100">
        <f t="shared" si="2"/>
        <v>117000</v>
      </c>
      <c r="F45" s="100">
        <f t="shared" si="2"/>
        <v>465000</v>
      </c>
    </row>
    <row r="46" spans="1:6" x14ac:dyDescent="0.2">
      <c r="B46" s="5"/>
      <c r="C46" s="6"/>
      <c r="D46" s="6"/>
      <c r="E46" s="6"/>
      <c r="F46" s="6"/>
    </row>
    <row r="47" spans="1:6" x14ac:dyDescent="0.2">
      <c r="A47" s="176" t="s">
        <v>10</v>
      </c>
      <c r="B47" s="108">
        <f>NPV(B18,C45:F45)+B45</f>
        <v>75485.757666351332</v>
      </c>
      <c r="C47" s="33"/>
      <c r="D47" s="33"/>
      <c r="E47" s="33"/>
      <c r="F47" s="33"/>
    </row>
    <row r="52" spans="1:6" x14ac:dyDescent="0.2">
      <c r="A52" s="1" t="s">
        <v>19</v>
      </c>
      <c r="B52" s="2">
        <v>0</v>
      </c>
      <c r="C52" s="38">
        <v>1</v>
      </c>
      <c r="D52" s="2">
        <v>2</v>
      </c>
      <c r="E52" s="2">
        <v>3</v>
      </c>
      <c r="F52" s="2">
        <v>4</v>
      </c>
    </row>
    <row r="53" spans="1:6" x14ac:dyDescent="0.2">
      <c r="A53" s="12" t="s">
        <v>20</v>
      </c>
      <c r="B53" s="12"/>
      <c r="C53" s="6">
        <f>$B$5*$B$6</f>
        <v>1230000</v>
      </c>
      <c r="D53" s="9">
        <f>$B$5*$B$6</f>
        <v>1230000</v>
      </c>
      <c r="E53" s="9">
        <f>$B$5*$B$6</f>
        <v>1230000</v>
      </c>
      <c r="F53" s="9">
        <f>$B$5*$B$6</f>
        <v>1230000</v>
      </c>
    </row>
    <row r="54" spans="1:6" x14ac:dyDescent="0.2">
      <c r="A54" s="12" t="s">
        <v>45</v>
      </c>
      <c r="B54" s="12"/>
      <c r="C54" s="6">
        <f>-$B$6*$B$7</f>
        <v>-240000</v>
      </c>
      <c r="D54" s="9">
        <f>-$B$6*$B$7</f>
        <v>-240000</v>
      </c>
      <c r="E54" s="9">
        <f>-$B$6*$B$7</f>
        <v>-240000</v>
      </c>
      <c r="F54" s="9">
        <f>-$B$6*$B$7</f>
        <v>-240000</v>
      </c>
    </row>
    <row r="55" spans="1:6" x14ac:dyDescent="0.2">
      <c r="A55" s="12" t="s">
        <v>54</v>
      </c>
      <c r="B55" s="12"/>
      <c r="C55" s="6">
        <f>-$B$6*$B$8</f>
        <v>-720000</v>
      </c>
      <c r="D55" s="9">
        <f>-$B$6*$B$8</f>
        <v>-720000</v>
      </c>
      <c r="E55" s="9">
        <f>-$B$6*$B$8</f>
        <v>-720000</v>
      </c>
      <c r="F55" s="9">
        <f>-$B$6*$B$8</f>
        <v>-720000</v>
      </c>
    </row>
    <row r="56" spans="1:6" x14ac:dyDescent="0.2">
      <c r="A56" s="12" t="s">
        <v>28</v>
      </c>
      <c r="B56" s="12"/>
      <c r="C56" s="48">
        <f>-$B$4</f>
        <v>-120000</v>
      </c>
      <c r="D56" s="45">
        <f>-$B$4</f>
        <v>-120000</v>
      </c>
      <c r="E56" s="45">
        <f>-$B$4</f>
        <v>-120000</v>
      </c>
      <c r="F56" s="45">
        <f>-$B$4</f>
        <v>-120000</v>
      </c>
    </row>
    <row r="57" spans="1:6" x14ac:dyDescent="0.2">
      <c r="A57" s="10" t="s">
        <v>47</v>
      </c>
      <c r="B57" s="10"/>
      <c r="C57" s="32">
        <f>IPMT($B$12,C52,4,$B$11)</f>
        <v>-12000</v>
      </c>
      <c r="D57" s="13">
        <f>IPMT($B$12,D52,4,$B$11)</f>
        <v>-9256.9020915207166</v>
      </c>
      <c r="E57" s="13">
        <f>IPMT($B$12,E52,4,$B$11)</f>
        <v>-6349.2183085326797</v>
      </c>
      <c r="F57" s="13">
        <f>IPMT($B$12,F52,4,$B$11)</f>
        <v>-3267.0734985653594</v>
      </c>
    </row>
    <row r="58" spans="1:6" x14ac:dyDescent="0.2">
      <c r="A58" s="12" t="s">
        <v>11</v>
      </c>
      <c r="B58" s="12"/>
      <c r="C58" s="101">
        <f>SUM(C53:C57)</f>
        <v>138000</v>
      </c>
      <c r="D58" s="50">
        <f>SUM(D53:D57)</f>
        <v>140743.09790847928</v>
      </c>
      <c r="E58" s="50">
        <f>SUM(E53:E57)</f>
        <v>143650.78169146733</v>
      </c>
      <c r="F58" s="102">
        <f>SUM(F53:F57)</f>
        <v>146732.92650143465</v>
      </c>
    </row>
    <row r="59" spans="1:6" x14ac:dyDescent="0.2">
      <c r="A59" s="12" t="s">
        <v>2</v>
      </c>
      <c r="B59" s="12"/>
      <c r="C59" s="6">
        <f>-$B$16*C58</f>
        <v>-30360</v>
      </c>
      <c r="D59" s="9">
        <f>-$B$16*D58</f>
        <v>-30963.481539865443</v>
      </c>
      <c r="E59" s="9">
        <f>-$B$16*E58</f>
        <v>-31603.171972122815</v>
      </c>
      <c r="F59" s="9">
        <f>-$B$16*F58</f>
        <v>-32281.243830315623</v>
      </c>
    </row>
    <row r="60" spans="1:6" x14ac:dyDescent="0.2">
      <c r="A60" s="12" t="s">
        <v>48</v>
      </c>
      <c r="B60" s="45">
        <f>B11</f>
        <v>200000</v>
      </c>
      <c r="C60" s="101">
        <f>$B$13-C57</f>
        <v>-45718.298474654694</v>
      </c>
      <c r="D60" s="50">
        <f>$B$13-D57</f>
        <v>-48461.396383133979</v>
      </c>
      <c r="E60" s="50">
        <f>$B$13-E57</f>
        <v>-51369.080166122018</v>
      </c>
      <c r="F60" s="50">
        <f>$B$13-F57</f>
        <v>-54451.224976089332</v>
      </c>
    </row>
    <row r="61" spans="1:6" x14ac:dyDescent="0.2">
      <c r="A61" s="12" t="s">
        <v>3</v>
      </c>
      <c r="B61" s="9">
        <f ca="1">($B$1*$B$15*$B$16)/($B$15+B67)</f>
        <v>23622.662332466956</v>
      </c>
      <c r="C61" s="5"/>
      <c r="D61" s="12"/>
      <c r="E61" s="12"/>
      <c r="F61" s="12"/>
    </row>
    <row r="62" spans="1:6" x14ac:dyDescent="0.2">
      <c r="A62" s="12" t="s">
        <v>49</v>
      </c>
      <c r="B62" s="9">
        <f ca="1">-$B$2*$B$15*$B$16/((1+B67)^4*(B67+$B$15))</f>
        <v>-3756.0233001803604</v>
      </c>
      <c r="C62" s="5"/>
      <c r="D62" s="12"/>
      <c r="E62" s="12"/>
      <c r="F62" s="12"/>
    </row>
    <row r="63" spans="1:6" x14ac:dyDescent="0.2">
      <c r="A63" s="12" t="s">
        <v>17</v>
      </c>
      <c r="B63" s="45">
        <f>-$B$1</f>
        <v>-250000</v>
      </c>
      <c r="C63" s="5"/>
      <c r="D63" s="12"/>
      <c r="E63" s="12"/>
      <c r="F63" s="45">
        <f>$B$2</f>
        <v>102000</v>
      </c>
    </row>
    <row r="64" spans="1:6" x14ac:dyDescent="0.2">
      <c r="A64" s="12" t="s">
        <v>18</v>
      </c>
      <c r="B64" s="50">
        <f>B27</f>
        <v>-246000</v>
      </c>
      <c r="C64" s="5"/>
      <c r="D64" s="12"/>
      <c r="E64" s="12"/>
      <c r="F64" s="50">
        <f>-B64</f>
        <v>246000</v>
      </c>
    </row>
    <row r="65" spans="1:6" x14ac:dyDescent="0.2">
      <c r="A65" s="150" t="s">
        <v>75</v>
      </c>
      <c r="B65" s="40">
        <f ca="1">SUM(B60:B64)</f>
        <v>-276133.36096771341</v>
      </c>
      <c r="C65" s="103">
        <f>SUM(C58:C64)</f>
        <v>61921.701525345306</v>
      </c>
      <c r="D65" s="103">
        <f>SUM(D58:D64)</f>
        <v>61318.219985479853</v>
      </c>
      <c r="E65" s="103">
        <f>SUM(E58:E64)</f>
        <v>60678.529553222499</v>
      </c>
      <c r="F65" s="96">
        <f>SUM(F58:F64)</f>
        <v>408000.45769502968</v>
      </c>
    </row>
    <row r="67" spans="1:6" x14ac:dyDescent="0.2">
      <c r="A67" s="41" t="s">
        <v>50</v>
      </c>
      <c r="B67" s="42">
        <f ca="1">IRR(B65:F65)</f>
        <v>0.26565454160861512</v>
      </c>
    </row>
  </sheetData>
  <pageMargins left="0.75" right="0.75" top="1" bottom="1" header="0.5" footer="0.5"/>
  <pageSetup paperSize="9" orientation="portrait" r:id="rId1"/>
  <headerFooter alignWithMargins="0"/>
  <ignoredErrors>
    <ignoredError sqref="C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28" workbookViewId="0">
      <selection activeCell="C39" sqref="C39"/>
    </sheetView>
  </sheetViews>
  <sheetFormatPr baseColWidth="10" defaultColWidth="11.42578125" defaultRowHeight="12.75" x14ac:dyDescent="0.2"/>
  <cols>
    <col min="1" max="1" width="28.7109375" bestFit="1" customWidth="1"/>
    <col min="2" max="2" width="11.85546875" bestFit="1" customWidth="1"/>
  </cols>
  <sheetData>
    <row r="1" spans="1:2" x14ac:dyDescent="0.2">
      <c r="A1" s="18" t="s">
        <v>17</v>
      </c>
      <c r="B1" s="46">
        <v>1021000</v>
      </c>
    </row>
    <row r="2" spans="1:2" x14ac:dyDescent="0.2">
      <c r="A2" s="24" t="s">
        <v>38</v>
      </c>
      <c r="B2" s="47">
        <f>B1*(1-B14)^4</f>
        <v>418201.60000000021</v>
      </c>
    </row>
    <row r="3" spans="1:2" x14ac:dyDescent="0.2">
      <c r="A3" s="172" t="s">
        <v>18</v>
      </c>
      <c r="B3" s="173">
        <v>0.15</v>
      </c>
    </row>
    <row r="4" spans="1:2" x14ac:dyDescent="0.2">
      <c r="A4" s="19" t="s">
        <v>39</v>
      </c>
      <c r="B4" s="57">
        <v>4200</v>
      </c>
    </row>
    <row r="5" spans="1:2" x14ac:dyDescent="0.2">
      <c r="A5" s="39"/>
      <c r="B5" s="59"/>
    </row>
    <row r="6" spans="1:2" x14ac:dyDescent="0.2">
      <c r="A6" s="18" t="s">
        <v>13</v>
      </c>
      <c r="B6" s="46">
        <v>450</v>
      </c>
    </row>
    <row r="7" spans="1:2" x14ac:dyDescent="0.2">
      <c r="A7" s="24" t="s">
        <v>45</v>
      </c>
      <c r="B7" s="47">
        <v>-100</v>
      </c>
    </row>
    <row r="8" spans="1:2" x14ac:dyDescent="0.2">
      <c r="A8" s="24" t="s">
        <v>44</v>
      </c>
      <c r="B8" s="47">
        <v>-120</v>
      </c>
    </row>
    <row r="9" spans="1:2" x14ac:dyDescent="0.2">
      <c r="A9" s="24" t="s">
        <v>51</v>
      </c>
      <c r="B9" s="47">
        <v>-40</v>
      </c>
    </row>
    <row r="10" spans="1:2" x14ac:dyDescent="0.2">
      <c r="A10" s="19" t="s">
        <v>52</v>
      </c>
      <c r="B10" s="57">
        <v>-100</v>
      </c>
    </row>
    <row r="11" spans="1:2" x14ac:dyDescent="0.2">
      <c r="A11" s="105" t="s">
        <v>53</v>
      </c>
      <c r="B11" s="106">
        <f>SUM(B6:B10)</f>
        <v>90</v>
      </c>
    </row>
    <row r="12" spans="1:2" x14ac:dyDescent="0.2">
      <c r="A12" s="58"/>
      <c r="B12" s="121"/>
    </row>
    <row r="14" spans="1:2" x14ac:dyDescent="0.2">
      <c r="A14" s="18" t="s">
        <v>12</v>
      </c>
      <c r="B14" s="22">
        <v>0.2</v>
      </c>
    </row>
    <row r="15" spans="1:2" x14ac:dyDescent="0.2">
      <c r="A15" s="24" t="s">
        <v>4</v>
      </c>
      <c r="B15" s="30">
        <v>0.22</v>
      </c>
    </row>
    <row r="16" spans="1:2" x14ac:dyDescent="0.2">
      <c r="A16" s="24" t="s">
        <v>31</v>
      </c>
      <c r="B16" s="30">
        <v>0.15</v>
      </c>
    </row>
    <row r="17" spans="1:6" x14ac:dyDescent="0.2">
      <c r="A17" s="19" t="s">
        <v>9</v>
      </c>
      <c r="B17" s="23">
        <v>0.1</v>
      </c>
    </row>
    <row r="20" spans="1:6" x14ac:dyDescent="0.2">
      <c r="A20" s="1" t="s">
        <v>19</v>
      </c>
      <c r="B20" s="2">
        <v>0</v>
      </c>
      <c r="C20" s="2">
        <v>1</v>
      </c>
      <c r="D20" s="2">
        <v>2</v>
      </c>
      <c r="E20" s="2">
        <v>3</v>
      </c>
      <c r="F20" s="2">
        <v>4</v>
      </c>
    </row>
    <row r="21" spans="1:6" x14ac:dyDescent="0.2">
      <c r="A21" s="12" t="s">
        <v>20</v>
      </c>
      <c r="B21" s="12"/>
      <c r="C21" s="9">
        <f>$B$4*$B$6</f>
        <v>1890000</v>
      </c>
      <c r="D21" s="9">
        <f>$B$4*$B$6</f>
        <v>1890000</v>
      </c>
      <c r="E21" s="9">
        <f>$B$4*$B$6</f>
        <v>1890000</v>
      </c>
      <c r="F21" s="9">
        <f>$B$4*$B$6</f>
        <v>1890000</v>
      </c>
    </row>
    <row r="22" spans="1:6" x14ac:dyDescent="0.2">
      <c r="A22" s="12" t="s">
        <v>45</v>
      </c>
      <c r="B22" s="12"/>
      <c r="C22" s="9">
        <f>$B$7*$B$4</f>
        <v>-420000</v>
      </c>
      <c r="D22" s="9">
        <f>$B$7*$B$4</f>
        <v>-420000</v>
      </c>
      <c r="E22" s="9">
        <f>$B$7*$B$4</f>
        <v>-420000</v>
      </c>
      <c r="F22" s="9">
        <f>$B$7*$B$4</f>
        <v>-420000</v>
      </c>
    </row>
    <row r="23" spans="1:6" x14ac:dyDescent="0.2">
      <c r="A23" s="12" t="s">
        <v>55</v>
      </c>
      <c r="B23" s="12"/>
      <c r="C23" s="9">
        <f>($B$8+$B$9)*$B$4</f>
        <v>-672000</v>
      </c>
      <c r="D23" s="9">
        <f>($B$8+$B$9)*$B$4</f>
        <v>-672000</v>
      </c>
      <c r="E23" s="9">
        <f>($B$8+$B$9)*$B$4</f>
        <v>-672000</v>
      </c>
      <c r="F23" s="9">
        <f>($B$8+$B$9)*$B$4</f>
        <v>-672000</v>
      </c>
    </row>
    <row r="24" spans="1:6" x14ac:dyDescent="0.2">
      <c r="A24" s="12" t="s">
        <v>28</v>
      </c>
      <c r="B24" s="12"/>
      <c r="C24" s="45">
        <f>$B$10*$B$4</f>
        <v>-420000</v>
      </c>
      <c r="D24" s="45">
        <f>$B$10*$B$4</f>
        <v>-420000</v>
      </c>
      <c r="E24" s="45">
        <f>$B$10*$B$4</f>
        <v>-420000</v>
      </c>
      <c r="F24" s="45">
        <f>$B$10*$B$4</f>
        <v>-420000</v>
      </c>
    </row>
    <row r="25" spans="1:6" x14ac:dyDescent="0.2">
      <c r="A25" s="12" t="s">
        <v>17</v>
      </c>
      <c r="B25" s="45">
        <f>-$B$1</f>
        <v>-1021000</v>
      </c>
      <c r="C25" s="12"/>
      <c r="D25" s="12"/>
      <c r="E25" s="12"/>
      <c r="F25" s="45">
        <f>$B$2</f>
        <v>418201.60000000021</v>
      </c>
    </row>
    <row r="26" spans="1:6" x14ac:dyDescent="0.2">
      <c r="A26" s="12" t="s">
        <v>18</v>
      </c>
      <c r="B26" s="35">
        <f>-B3*C21</f>
        <v>-283500</v>
      </c>
      <c r="C26" s="10"/>
      <c r="D26" s="10"/>
      <c r="E26" s="10"/>
      <c r="F26" s="35">
        <f>-B26</f>
        <v>283500</v>
      </c>
    </row>
    <row r="27" spans="1:6" x14ac:dyDescent="0.2">
      <c r="A27" s="16" t="s">
        <v>1</v>
      </c>
      <c r="B27" s="100">
        <f>SUM(B21:B26)</f>
        <v>-1304500</v>
      </c>
      <c r="C27" s="100">
        <f>SUM(C21:C26)</f>
        <v>378000</v>
      </c>
      <c r="D27" s="100">
        <f>SUM(D21:D26)</f>
        <v>378000</v>
      </c>
      <c r="E27" s="100">
        <f>SUM(E21:E26)</f>
        <v>378000</v>
      </c>
      <c r="F27" s="100">
        <f>SUM(F21:F26)</f>
        <v>1079701.6000000001</v>
      </c>
    </row>
    <row r="28" spans="1:6" x14ac:dyDescent="0.2">
      <c r="B28" s="5"/>
      <c r="C28" s="6"/>
      <c r="D28" s="6"/>
      <c r="E28" s="6"/>
      <c r="F28" s="6"/>
    </row>
    <row r="29" spans="1:6" x14ac:dyDescent="0.2">
      <c r="A29" s="25" t="s">
        <v>5</v>
      </c>
      <c r="B29" s="20">
        <f>IRR(B27:F27)</f>
        <v>0.20420193123601149</v>
      </c>
      <c r="C29" s="33"/>
      <c r="D29" s="33"/>
      <c r="E29" s="33"/>
      <c r="F29" s="33"/>
    </row>
    <row r="30" spans="1:6" x14ac:dyDescent="0.2">
      <c r="A30" s="27" t="s">
        <v>34</v>
      </c>
      <c r="B30" s="104">
        <f>B27+NPV(B16,C27:F27)</f>
        <v>175881.98834338109</v>
      </c>
      <c r="C30" s="33"/>
      <c r="D30" s="33"/>
      <c r="E30" s="33"/>
      <c r="F30" s="33"/>
    </row>
    <row r="31" spans="1:6" x14ac:dyDescent="0.2">
      <c r="A31" s="58"/>
      <c r="B31" s="107"/>
      <c r="C31" s="33"/>
      <c r="D31" s="33"/>
      <c r="E31" s="33"/>
      <c r="F31" s="33"/>
    </row>
    <row r="32" spans="1:6" x14ac:dyDescent="0.2">
      <c r="A32" s="58"/>
      <c r="B32" s="107"/>
      <c r="C32" s="33"/>
      <c r="D32" s="33"/>
      <c r="E32" s="33"/>
      <c r="F32" s="33"/>
    </row>
    <row r="33" spans="1:6" x14ac:dyDescent="0.2">
      <c r="A33" s="1" t="s">
        <v>19</v>
      </c>
      <c r="B33" s="2">
        <v>0</v>
      </c>
      <c r="C33" s="2">
        <v>1</v>
      </c>
      <c r="D33" s="2">
        <v>2</v>
      </c>
      <c r="E33" s="2">
        <v>3</v>
      </c>
      <c r="F33" s="2">
        <v>4</v>
      </c>
    </row>
    <row r="34" spans="1:6" x14ac:dyDescent="0.2">
      <c r="A34" s="15" t="s">
        <v>20</v>
      </c>
      <c r="B34" s="15"/>
      <c r="C34" s="49">
        <f>$B$4*$B$6</f>
        <v>1890000</v>
      </c>
      <c r="D34" s="49">
        <f>$B$4*$B$6</f>
        <v>1890000</v>
      </c>
      <c r="E34" s="49">
        <f>$B$4*$B$6</f>
        <v>1890000</v>
      </c>
      <c r="F34" s="49">
        <f>$B$4*$B$6</f>
        <v>1890000</v>
      </c>
    </row>
    <row r="35" spans="1:6" x14ac:dyDescent="0.2">
      <c r="A35" s="12" t="s">
        <v>45</v>
      </c>
      <c r="B35" s="12"/>
      <c r="C35" s="9">
        <f>$B$7*$B$4</f>
        <v>-420000</v>
      </c>
      <c r="D35" s="9">
        <f>$B$7*$B$4</f>
        <v>-420000</v>
      </c>
      <c r="E35" s="9">
        <f>$B$7*$B$4</f>
        <v>-420000</v>
      </c>
      <c r="F35" s="9">
        <f>$B$7*$B$4</f>
        <v>-420000</v>
      </c>
    </row>
    <row r="36" spans="1:6" x14ac:dyDescent="0.2">
      <c r="A36" s="12" t="s">
        <v>55</v>
      </c>
      <c r="B36" s="12"/>
      <c r="C36" s="9">
        <f>($B$8+$B$9)*$B$4</f>
        <v>-672000</v>
      </c>
      <c r="D36" s="9">
        <f>($B$8+$B$9)*$B$4</f>
        <v>-672000</v>
      </c>
      <c r="E36" s="9">
        <f>($B$8+$B$9)*$B$4</f>
        <v>-672000</v>
      </c>
      <c r="F36" s="9">
        <f>($B$8+$B$9)*$B$4</f>
        <v>-672000</v>
      </c>
    </row>
    <row r="37" spans="1:6" x14ac:dyDescent="0.2">
      <c r="A37" s="10" t="s">
        <v>28</v>
      </c>
      <c r="B37" s="10"/>
      <c r="C37" s="14">
        <f>$B$10*$B$4</f>
        <v>-420000</v>
      </c>
      <c r="D37" s="14">
        <f>$B$10*$B$4</f>
        <v>-420000</v>
      </c>
      <c r="E37" s="14">
        <f>$B$10*$B$4</f>
        <v>-420000</v>
      </c>
      <c r="F37" s="14">
        <f>$B$10*$B$4</f>
        <v>-420000</v>
      </c>
    </row>
    <row r="38" spans="1:6" x14ac:dyDescent="0.2">
      <c r="A38" s="12" t="s">
        <v>11</v>
      </c>
      <c r="B38" s="12"/>
      <c r="C38" s="45">
        <f>SUM(C34:C37)</f>
        <v>378000</v>
      </c>
      <c r="D38" s="45">
        <f>SUM(D34:D37)</f>
        <v>378000</v>
      </c>
      <c r="E38" s="45">
        <f>SUM(E34:E37)</f>
        <v>378000</v>
      </c>
      <c r="F38" s="45">
        <f>SUM(F34:F37)</f>
        <v>378000</v>
      </c>
    </row>
    <row r="39" spans="1:6" x14ac:dyDescent="0.2">
      <c r="A39" s="12" t="s">
        <v>2</v>
      </c>
      <c r="B39" s="12"/>
      <c r="C39" s="45">
        <f>-$B$15*C38</f>
        <v>-83160</v>
      </c>
      <c r="D39" s="45">
        <f>-$B$15*D38</f>
        <v>-83160</v>
      </c>
      <c r="E39" s="45">
        <f>-$B$15*E38</f>
        <v>-83160</v>
      </c>
      <c r="F39" s="45">
        <f>-$B$15*F38</f>
        <v>-83160</v>
      </c>
    </row>
    <row r="40" spans="1:6" x14ac:dyDescent="0.2">
      <c r="A40" s="12" t="s">
        <v>24</v>
      </c>
      <c r="B40" s="9">
        <f>-$B$2*$B$14*$B$15/((1+$B$17)^4*($B$17+$B$14))</f>
        <v>-41893.473578762845</v>
      </c>
      <c r="C40" s="45"/>
      <c r="D40" s="45"/>
      <c r="E40" s="45"/>
      <c r="F40" s="45"/>
    </row>
    <row r="41" spans="1:6" x14ac:dyDescent="0.2">
      <c r="A41" s="174" t="s">
        <v>111</v>
      </c>
      <c r="B41" s="9">
        <f>$B$1*$B$14*$B$15/($B$17+$B$14)</f>
        <v>149746.66666666666</v>
      </c>
      <c r="C41" s="45"/>
      <c r="D41" s="45"/>
      <c r="E41" s="45"/>
      <c r="F41" s="45"/>
    </row>
    <row r="42" spans="1:6" x14ac:dyDescent="0.2">
      <c r="A42" s="12" t="s">
        <v>17</v>
      </c>
      <c r="B42" s="45">
        <f>-$B$1</f>
        <v>-1021000</v>
      </c>
      <c r="C42" s="12"/>
      <c r="D42" s="12"/>
      <c r="E42" s="12"/>
      <c r="F42" s="45">
        <f>$B$2</f>
        <v>418201.60000000021</v>
      </c>
    </row>
    <row r="43" spans="1:6" x14ac:dyDescent="0.2">
      <c r="A43" s="12" t="s">
        <v>18</v>
      </c>
      <c r="B43" s="35">
        <f>B26</f>
        <v>-283500</v>
      </c>
      <c r="C43" s="10"/>
      <c r="D43" s="10"/>
      <c r="E43" s="10"/>
      <c r="F43" s="35">
        <f>-B43</f>
        <v>283500</v>
      </c>
    </row>
    <row r="44" spans="1:6" x14ac:dyDescent="0.2">
      <c r="A44" s="175" t="s">
        <v>75</v>
      </c>
      <c r="B44" s="100">
        <f>SUM(B34:B43)</f>
        <v>-1196646.8069120962</v>
      </c>
      <c r="C44" s="100">
        <f>SUM(C38:C43)</f>
        <v>294840</v>
      </c>
      <c r="D44" s="100">
        <f>SUM(D38:D43)</f>
        <v>294840</v>
      </c>
      <c r="E44" s="100">
        <f>SUM(E38:E43)</f>
        <v>294840</v>
      </c>
      <c r="F44" s="100">
        <f>SUM(F38:F43)</f>
        <v>996541.60000000021</v>
      </c>
    </row>
    <row r="45" spans="1:6" x14ac:dyDescent="0.2">
      <c r="B45" s="5"/>
      <c r="C45" s="6"/>
      <c r="D45" s="6"/>
      <c r="E45" s="6"/>
      <c r="F45" s="6"/>
    </row>
    <row r="46" spans="1:6" x14ac:dyDescent="0.2">
      <c r="A46" s="41" t="s">
        <v>10</v>
      </c>
      <c r="B46" s="108">
        <f>B44+NPV(B17,C44:F44)</f>
        <v>217227.95574072772</v>
      </c>
      <c r="C46" s="33"/>
      <c r="D46" s="33"/>
      <c r="E46" s="33"/>
      <c r="F46" s="33"/>
    </row>
    <row r="47" spans="1:6" x14ac:dyDescent="0.2">
      <c r="A47" s="58"/>
      <c r="B47" s="107"/>
      <c r="C47" s="33"/>
      <c r="D47" s="33"/>
      <c r="E47" s="33"/>
      <c r="F47" s="33"/>
    </row>
    <row r="48" spans="1:6" x14ac:dyDescent="0.2">
      <c r="A48" s="1" t="s">
        <v>19</v>
      </c>
      <c r="B48" s="2">
        <v>0</v>
      </c>
      <c r="C48" s="2">
        <v>1</v>
      </c>
      <c r="D48" s="2">
        <v>2</v>
      </c>
      <c r="E48" s="2">
        <v>3</v>
      </c>
      <c r="F48" s="2">
        <v>4</v>
      </c>
    </row>
    <row r="49" spans="1:6" x14ac:dyDescent="0.2">
      <c r="A49" s="15" t="s">
        <v>20</v>
      </c>
      <c r="B49" s="15"/>
      <c r="C49" s="49">
        <f>$B$4*$B$6</f>
        <v>1890000</v>
      </c>
      <c r="D49" s="49">
        <f>$B$4*$B$6</f>
        <v>1890000</v>
      </c>
      <c r="E49" s="49">
        <f>$B$4*$B$6</f>
        <v>1890000</v>
      </c>
      <c r="F49" s="49">
        <f>$B$4*$B$6</f>
        <v>1890000</v>
      </c>
    </row>
    <row r="50" spans="1:6" x14ac:dyDescent="0.2">
      <c r="A50" s="12" t="s">
        <v>45</v>
      </c>
      <c r="B50" s="12"/>
      <c r="C50" s="9">
        <f>$B$7*$B$4</f>
        <v>-420000</v>
      </c>
      <c r="D50" s="9">
        <f>$B$7*$B$4</f>
        <v>-420000</v>
      </c>
      <c r="E50" s="9">
        <f>$B$7*$B$4</f>
        <v>-420000</v>
      </c>
      <c r="F50" s="9">
        <f>$B$7*$B$4</f>
        <v>-420000</v>
      </c>
    </row>
    <row r="51" spans="1:6" x14ac:dyDescent="0.2">
      <c r="A51" s="12" t="s">
        <v>55</v>
      </c>
      <c r="B51" s="12"/>
      <c r="C51" s="9">
        <f>($B$8+$B$9)*$B$4</f>
        <v>-672000</v>
      </c>
      <c r="D51" s="9">
        <f>($B$8+$B$9)*$B$4</f>
        <v>-672000</v>
      </c>
      <c r="E51" s="9">
        <f>($B$8+$B$9)*$B$4</f>
        <v>-672000</v>
      </c>
      <c r="F51" s="9">
        <f>($B$8+$B$9)*$B$4</f>
        <v>-672000</v>
      </c>
    </row>
    <row r="52" spans="1:6" x14ac:dyDescent="0.2">
      <c r="A52" s="10" t="s">
        <v>28</v>
      </c>
      <c r="B52" s="10"/>
      <c r="C52" s="14">
        <f>$B$10*$B$4</f>
        <v>-420000</v>
      </c>
      <c r="D52" s="14">
        <f>$B$10*$B$4</f>
        <v>-420000</v>
      </c>
      <c r="E52" s="14">
        <f>$B$10*$B$4</f>
        <v>-420000</v>
      </c>
      <c r="F52" s="14">
        <f>$B$10*$B$4</f>
        <v>-420000</v>
      </c>
    </row>
    <row r="53" spans="1:6" x14ac:dyDescent="0.2">
      <c r="A53" s="12" t="s">
        <v>11</v>
      </c>
      <c r="B53" s="12"/>
      <c r="C53" s="45">
        <f>SUM(C49:C52)</f>
        <v>378000</v>
      </c>
      <c r="D53" s="45">
        <f>SUM(D49:D52)</f>
        <v>378000</v>
      </c>
      <c r="E53" s="45">
        <f>SUM(E49:E52)</f>
        <v>378000</v>
      </c>
      <c r="F53" s="45">
        <f>SUM(F49:F52)</f>
        <v>378000</v>
      </c>
    </row>
    <row r="54" spans="1:6" x14ac:dyDescent="0.2">
      <c r="A54" s="12" t="s">
        <v>2</v>
      </c>
      <c r="B54" s="12"/>
      <c r="C54" s="45">
        <f>-$B$15*C53</f>
        <v>-83160</v>
      </c>
      <c r="D54" s="45">
        <f>-$B$15*D53</f>
        <v>-83160</v>
      </c>
      <c r="E54" s="45">
        <f>-$B$15*E53</f>
        <v>-83160</v>
      </c>
      <c r="F54" s="45">
        <f>-$B$15*F53</f>
        <v>-83160</v>
      </c>
    </row>
    <row r="55" spans="1:6" x14ac:dyDescent="0.2">
      <c r="A55" s="174" t="s">
        <v>78</v>
      </c>
      <c r="B55" s="9">
        <f ca="1">-$B$2*$B$14*$B$15/((1+$B$61)^4*($B$61+$B$14))</f>
        <v>-27972.985758656643</v>
      </c>
      <c r="C55" s="45"/>
      <c r="D55" s="45"/>
      <c r="E55" s="45"/>
      <c r="F55" s="45"/>
    </row>
    <row r="56" spans="1:6" x14ac:dyDescent="0.2">
      <c r="A56" s="174" t="s">
        <v>111</v>
      </c>
      <c r="B56" s="9">
        <f ca="1">$B$1*$B$14*$B$15/($B$61+$B$14)</f>
        <v>124282.00610033023</v>
      </c>
      <c r="C56" s="45"/>
      <c r="D56" s="45"/>
      <c r="E56" s="45"/>
      <c r="F56" s="45"/>
    </row>
    <row r="57" spans="1:6" x14ac:dyDescent="0.2">
      <c r="A57" s="12" t="s">
        <v>17</v>
      </c>
      <c r="B57" s="45">
        <f>-$B$1</f>
        <v>-1021000</v>
      </c>
      <c r="C57" s="12"/>
      <c r="D57" s="12"/>
      <c r="E57" s="12"/>
      <c r="F57" s="45">
        <f>$B$2</f>
        <v>418201.60000000021</v>
      </c>
    </row>
    <row r="58" spans="1:6" x14ac:dyDescent="0.2">
      <c r="A58" s="12" t="s">
        <v>18</v>
      </c>
      <c r="B58" s="35">
        <f>B43</f>
        <v>-283500</v>
      </c>
      <c r="C58" s="10"/>
      <c r="D58" s="10"/>
      <c r="E58" s="10"/>
      <c r="F58" s="35">
        <f>-B58</f>
        <v>283500</v>
      </c>
    </row>
    <row r="59" spans="1:6" x14ac:dyDescent="0.2">
      <c r="A59" s="175" t="s">
        <v>75</v>
      </c>
      <c r="B59" s="100">
        <f ca="1">SUM(B49:B58)</f>
        <v>-1208190.9796583264</v>
      </c>
      <c r="C59" s="100">
        <f>SUM(C53:C58)</f>
        <v>294840</v>
      </c>
      <c r="D59" s="100">
        <f>SUM(D53:D58)</f>
        <v>294840</v>
      </c>
      <c r="E59" s="100">
        <f>SUM(E53:E58)</f>
        <v>294840</v>
      </c>
      <c r="F59" s="100">
        <f>SUM(F53:F58)</f>
        <v>996541.60000000021</v>
      </c>
    </row>
    <row r="60" spans="1:6" x14ac:dyDescent="0.2">
      <c r="A60" s="58"/>
      <c r="B60" s="107"/>
      <c r="C60" s="33"/>
      <c r="D60" s="33"/>
      <c r="E60" s="33"/>
      <c r="F60" s="33"/>
    </row>
    <row r="61" spans="1:6" x14ac:dyDescent="0.2">
      <c r="A61" s="41" t="s">
        <v>6</v>
      </c>
      <c r="B61" s="109">
        <f ca="1">IRR(B59:F59)</f>
        <v>0.16146825602198445</v>
      </c>
      <c r="C61" s="33"/>
      <c r="D61" s="33"/>
      <c r="E61" s="33"/>
      <c r="F61" s="33"/>
    </row>
    <row r="62" spans="1:6" x14ac:dyDescent="0.2">
      <c r="A62" s="58"/>
      <c r="B62" s="107"/>
      <c r="C62" s="33"/>
      <c r="D62" s="33"/>
      <c r="E62" s="33"/>
      <c r="F62" s="33"/>
    </row>
    <row r="63" spans="1:6" x14ac:dyDescent="0.2">
      <c r="A63" s="58"/>
      <c r="B63" s="107"/>
      <c r="C63" s="33"/>
      <c r="D63" s="33"/>
      <c r="E63" s="33"/>
      <c r="F63" s="3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 1</vt:lpstr>
      <vt:lpstr>Opp 2</vt:lpstr>
      <vt:lpstr>Opp 3</vt:lpstr>
      <vt:lpstr>Opp 4</vt:lpstr>
      <vt:lpstr>Opp 5</vt:lpstr>
      <vt:lpstr>Opp 6</vt:lpstr>
      <vt:lpstr>Opp 7</vt:lpstr>
      <vt:lpstr>Oppg 8</vt:lpstr>
      <vt:lpstr>Oppg 9</vt:lpstr>
      <vt:lpstr>Oppg 10</vt:lpstr>
      <vt:lpstr>Oppg 11</vt:lpstr>
      <vt:lpstr>Opp 12</vt:lpstr>
    </vt:vector>
  </TitlesOfParts>
  <Company>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2001-05-11T10:33:40Z</dcterms:created>
  <dcterms:modified xsi:type="dcterms:W3CDTF">2019-08-16T10:46:23Z</dcterms:modified>
</cp:coreProperties>
</file>