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defaultThemeVersion="124226"/>
  <xr:revisionPtr revIDLastSave="0" documentId="13_ncr:1_{ABD3CD2B-76A0-43F6-9D88-0A8CE570C278}" xr6:coauthVersionLast="47" xr6:coauthVersionMax="47" xr10:uidLastSave="{00000000-0000-0000-0000-000000000000}"/>
  <bookViews>
    <workbookView xWindow="735" yWindow="735" windowWidth="23400" windowHeight="12630" activeTab="2" xr2:uid="{00000000-000D-0000-FFFF-FFFF00000000}"/>
  </bookViews>
  <sheets>
    <sheet name="Oppgave 3.32-3.34" sheetId="10" r:id="rId1"/>
    <sheet name="Oppgave 3.35-3.37" sheetId="11" r:id="rId2"/>
    <sheet name="Oppgave 3.38-3.41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0" i="12" l="1"/>
  <c r="G102" i="12"/>
  <c r="F13" i="12"/>
  <c r="G12" i="12"/>
  <c r="F24" i="11" l="1"/>
  <c r="F23" i="11"/>
  <c r="G22" i="11"/>
  <c r="F7" i="11"/>
  <c r="F5" i="11"/>
  <c r="F31" i="10"/>
  <c r="G29" i="10"/>
  <c r="G28" i="10"/>
  <c r="E11" i="10"/>
  <c r="F10" i="10"/>
  <c r="E16" i="10" s="1"/>
  <c r="F9" i="10"/>
  <c r="G21" i="10" s="1"/>
  <c r="G118" i="12" l="1"/>
  <c r="E115" i="12"/>
  <c r="E116" i="12" s="1"/>
  <c r="G93" i="12"/>
  <c r="G92" i="12"/>
  <c r="D86" i="12"/>
  <c r="D85" i="12"/>
  <c r="F75" i="12"/>
  <c r="F65" i="12"/>
  <c r="F66" i="12" s="1"/>
  <c r="F55" i="12"/>
  <c r="F54" i="12"/>
  <c r="F45" i="12"/>
  <c r="F46" i="12" s="1"/>
  <c r="D27" i="12"/>
  <c r="E27" i="12"/>
  <c r="C27" i="12"/>
  <c r="D87" i="12" l="1"/>
  <c r="E87" i="12" s="1"/>
  <c r="E88" i="12" s="1"/>
  <c r="F56" i="12"/>
  <c r="E74" i="10" l="1"/>
  <c r="E38" i="10" l="1"/>
  <c r="D40" i="10" s="1"/>
  <c r="D41" i="10" l="1"/>
  <c r="D42" i="10" s="1"/>
  <c r="F15" i="10"/>
</calcChain>
</file>

<file path=xl/sharedStrings.xml><?xml version="1.0" encoding="utf-8"?>
<sst xmlns="http://schemas.openxmlformats.org/spreadsheetml/2006/main" count="226" uniqueCount="164">
  <si>
    <t>=</t>
  </si>
  <si>
    <t>–</t>
  </si>
  <si>
    <t>Kundefordringer</t>
  </si>
  <si>
    <t>a)</t>
  </si>
  <si>
    <t>b)</t>
  </si>
  <si>
    <t>c)</t>
  </si>
  <si>
    <t>Anskaffelseskost</t>
  </si>
  <si>
    <t>Sum</t>
  </si>
  <si>
    <t>d)</t>
  </si>
  <si>
    <t>Nr.</t>
  </si>
  <si>
    <t>Konto</t>
  </si>
  <si>
    <t>Posteringer</t>
  </si>
  <si>
    <t>Resultat</t>
  </si>
  <si>
    <t>Balanse</t>
  </si>
  <si>
    <t>Aksjer</t>
  </si>
  <si>
    <t>Salgsinntekter</t>
  </si>
  <si>
    <t>Avsetning tap på fordringer</t>
  </si>
  <si>
    <t>Tap på fordringer</t>
  </si>
  <si>
    <t>Oppgave 3.32</t>
  </si>
  <si>
    <t>Debetsaldoen på konto 1500 er pålydende verdi av kundefordringene per 31.12.20x1</t>
  </si>
  <si>
    <t>Kreditsaldoen på konto 1580 er avsetning til tap på fordringer per 31.12.20x0, altså ved forrige årsskifte.</t>
  </si>
  <si>
    <t>Debetsaldoen på konto 7830 er konstaterte tap i 20x1 uten merverdiavgift.</t>
  </si>
  <si>
    <t>Usikre fordringer per 31.12.20x1: kr 280 000</t>
  </si>
  <si>
    <t>Nedgang i avsetning: 316 000 – 224 000 =</t>
  </si>
  <si>
    <t>Dermed blir årets kostnad kr 104 000.</t>
  </si>
  <si>
    <t>Bokført verdi kundefordringer 31.12.20x1: kr (2 640 000 – 224 000) =</t>
  </si>
  <si>
    <t>Oppgave 3.33</t>
  </si>
  <si>
    <t>Kundefordringer etter tapsføring på kr 60 000 = kr 9 800 000</t>
  </si>
  <si>
    <r>
      <t xml:space="preserve">Småfordringer utgjør kr 9 800 000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0,5 =</t>
    </r>
  </si>
  <si>
    <t>Sannsynlig tap: 5 % av kr 4 900 000 =</t>
  </si>
  <si>
    <r>
      <t xml:space="preserve">Merverdiavgift: 245 000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25/125 =</t>
    </r>
  </si>
  <si>
    <t>Avsetning tap på fordringer 31.12.x1</t>
  </si>
  <si>
    <t>Nedgang avsetning tap på fordringer på kr 54 000 debiteres konto 1580 og krediteres konto 7830.</t>
  </si>
  <si>
    <t>Oppgave 3.34</t>
  </si>
  <si>
    <t>Kunde A</t>
  </si>
  <si>
    <t>Denne fordringen bør anses som verdiløs. Det virker korrekt å betrakte tapet som konstatert.</t>
  </si>
  <si>
    <t xml:space="preserve">Vi krediterer den aktuelle kundekontoen og kostnadsfører kr 300 000 på konto </t>
  </si>
  <si>
    <t>redusert med kr 300 000.</t>
  </si>
  <si>
    <t>Kunde B</t>
  </si>
  <si>
    <t>Ut fra et forsiktighetshensyn virker det fornuftig å verdsette fordringen til kr 50 000. Hvis</t>
  </si>
  <si>
    <t xml:space="preserve">vi forutsetter at grossistfirmaet må godta kundens påstander og sende en kreditnota på </t>
  </si>
  <si>
    <t>kr 30 000, er det naturlig å debitere salgskontoen slik at inntektene og dermed driftsresultatet</t>
  </si>
  <si>
    <t>blir redusert med kr 30 000.</t>
  </si>
  <si>
    <t>Kunde C</t>
  </si>
  <si>
    <t>Fordringen er bokført med kr 100 000. Ifølge rskl. § 5-9 skal fordringer verdsettes til</t>
  </si>
  <si>
    <t>kursen på oppgjørstidspunktet, det vil si kr 102 000. Det betyr at kr 2 000 blir bokført</t>
  </si>
  <si>
    <t xml:space="preserve">som valutagevinst (finansinntekt). </t>
  </si>
  <si>
    <t>Med de foreliggende opplysningene er det neppe noen grunn til å anse fordringen som tapt.</t>
  </si>
  <si>
    <t>Redusert driftsresultat på grunn av kunde A og B</t>
  </si>
  <si>
    <t>Økning i finansinntektene på grunn av kunde C</t>
  </si>
  <si>
    <t>Samlet nedgang i resultatet før skatt</t>
  </si>
  <si>
    <t>7830 Tap på fordringer. Balanseverdien for kunden blir 0, og driftsresultatet for 20x1 blir</t>
  </si>
  <si>
    <t>Balanseverdiene 31.12.x1:</t>
  </si>
  <si>
    <t>Forsikringer</t>
  </si>
  <si>
    <t>Forskuddsbetalt forsikring</t>
  </si>
  <si>
    <r>
      <t xml:space="preserve">"til gode" forsikring for perioden 1.1.-31.8.20x2. Vi krediterer konto 7500 og debiterer konto </t>
    </r>
    <r>
      <rPr>
        <i/>
        <sz val="12"/>
        <color theme="1"/>
        <rFont val="Times New Roman"/>
        <family val="1"/>
      </rPr>
      <t>1720 Forskuddsbetalt forsikring.</t>
    </r>
  </si>
  <si>
    <t>Oppgave 3.35</t>
  </si>
  <si>
    <t xml:space="preserve">Kostnaden for 20x1 blir kr 94 000. </t>
  </si>
  <si>
    <t>Forsikring for perioden 1.1.20x1 til 31.8.20x1 utgjør kr 62 000, det vil si kr 62 000 : 8 = kr 7 750 per måned. Forsikringen har</t>
  </si>
  <si>
    <t>tydeligvis økt til kr 8 000 per måned fra og med 1.9.20x1.</t>
  </si>
  <si>
    <t>Opptjent, ikke fakturert driftsinntekt</t>
  </si>
  <si>
    <t>Periodisert inntekt</t>
  </si>
  <si>
    <t>Oppgave 3.36</t>
  </si>
  <si>
    <t>I et regnskapssystem vil konto 3000 som regel ha en mva.-kode for utgående merverdiavgift. Derfor er det upraktisk å inntektsføre kr 19 200</t>
  </si>
  <si>
    <t>Ikke fakturert inntekt utgjør 16 timer à kr 1 200 = kr 19 200. Årets inntekt blir dermed kr 7 519 200.</t>
  </si>
  <si>
    <t>Det aktuelle prosjektet vil medføre følgende inntekter og kostnader i 20x1</t>
  </si>
  <si>
    <t xml:space="preserve">Prosjektet vil gi totale inntekter på kr 10 000 000 </t>
  </si>
  <si>
    <t>Prosjektkostnader er med andre ord budsjettert til kr 8 000 000.</t>
  </si>
  <si>
    <t>I balansen vil opptjent, ikke fakturert inntekt blir bokført med kr 4 000 000.</t>
  </si>
  <si>
    <t>Oppgave 3.37</t>
  </si>
  <si>
    <t>Oppgave 3.39</t>
  </si>
  <si>
    <t>Kortsiktige aksjer skal vurderes til virkelig verdi når betingelsene i rskl. § 5-8 er oppfylt.</t>
  </si>
  <si>
    <t>Fordi Maritime Systems AS er et lite selskap, jf. rskl. § 1-6, kan selskapet likevel velge</t>
  </si>
  <si>
    <t>å vurdere aksjene etter laveste verdis prinsipp.</t>
  </si>
  <si>
    <t>Selskap</t>
  </si>
  <si>
    <t>Orkla</t>
  </si>
  <si>
    <t>DNB</t>
  </si>
  <si>
    <t>Yara International</t>
  </si>
  <si>
    <t>Kostpris</t>
  </si>
  <si>
    <t>Virkelig</t>
  </si>
  <si>
    <t>verdi</t>
  </si>
  <si>
    <t>Laveste</t>
  </si>
  <si>
    <t>Dersom selskapet vurderer aksjene til laveste verdi, vil aksjene bokføres med kr 148 000</t>
  </si>
  <si>
    <t>Selskapet har anledning til å vurdere aksjene til virkelig verdi, det vil si kr 161 000. I så</t>
  </si>
  <si>
    <t>fall vil selskapet inntektsføre en verdistigning på kr 11 000 som finansinntekt.</t>
  </si>
  <si>
    <t>Oppgave 3.40</t>
  </si>
  <si>
    <t>Kaupanger Electronics AS er ifølge rskl. 1-6 ikke et lite selskap. Ifølge rskl. § 5-5 skal</t>
  </si>
  <si>
    <t>aksjer i to omganger, og gjennomsnittlig anskaffelseskost er kr (72 000 + 30 000) : 800 =</t>
  </si>
  <si>
    <t>kr 127,50.</t>
  </si>
  <si>
    <t>Salgssum aksjer</t>
  </si>
  <si>
    <t>Regnskapsmessig gevinst</t>
  </si>
  <si>
    <t>Gevinsten blir bokført som finansinntekt.</t>
  </si>
  <si>
    <t>Beholdning av aksjer i Odin: 600 + 200 – 500 = 300</t>
  </si>
  <si>
    <t>Aksjene skal vurderes til virkelig verdi, det vil si kr 160.</t>
  </si>
  <si>
    <t>Balanseverdi 31.12.20x1: 300 aksjer à kr 160 =</t>
  </si>
  <si>
    <t>Anskaffelseskost: 300 aksjer à kr 127,50 =</t>
  </si>
  <si>
    <t>Verdiøkning aksjebeholdning 31.12.20x1</t>
  </si>
  <si>
    <t>Beholdningen blir bokført med kr 48 000. Det betyr at vi bokfører verdistigningen</t>
  </si>
  <si>
    <t>på kr 9 750 som finansinntekt.</t>
  </si>
  <si>
    <t>Anskaffelseskost: 500 aksjer à kr 120 =</t>
  </si>
  <si>
    <t>Gevinst ved salg av aksjer (finansinntekt)</t>
  </si>
  <si>
    <t>Anskaffelseskost for aksjebeholdningen per 31.12. etter FIFO-prinsippet:</t>
  </si>
  <si>
    <t>100 aksjer à kr 120 (fra kjøpet 1.3.20x1)</t>
  </si>
  <si>
    <t>200 aksjer à kr 150 (kjøpt 8.8.20x1)</t>
  </si>
  <si>
    <t>Anskaffelseskost 31.12.20x1</t>
  </si>
  <si>
    <t>Virkelig verdi er kr 48 000. Se spørsmål b). Ved bruk av laveste verdis prinsipp</t>
  </si>
  <si>
    <t>vil aksjene bli bokført med kr 42 000. Verdsettingen får altså ingen virkning på resultatet.</t>
  </si>
  <si>
    <t>Oppgave 3.41</t>
  </si>
  <si>
    <t>Salgssum</t>
  </si>
  <si>
    <t>100 aksjer à kr 200 =</t>
  </si>
  <si>
    <t>100 aksjer à kr 240 =</t>
  </si>
  <si>
    <t>Gevinst</t>
  </si>
  <si>
    <t>Beholdningen av aksjer 31.12.20x1: 100 + 300 – 200 = 200</t>
  </si>
  <si>
    <t>Anskaffelsesverdi etter FIFO-metoden: 200 aksjer à kr 200 =</t>
  </si>
  <si>
    <t>Virkelig verdi: 200 aksjer à kr 250 =</t>
  </si>
  <si>
    <t>Beholdning skal vurderes til laveste verdi, nemlig kr 40 000.</t>
  </si>
  <si>
    <t>Salg av aksjer</t>
  </si>
  <si>
    <t>Gevinst ved salg av aksjer</t>
  </si>
  <si>
    <t>Verdiøkning aksjer</t>
  </si>
  <si>
    <t>Verditap aksjer</t>
  </si>
  <si>
    <t>Tap ved salg av aksjer</t>
  </si>
  <si>
    <t>Anskaffelseskost: 200 aksjer à kr 210 =</t>
  </si>
  <si>
    <t>Anskaffelsesverdi av beholdningen 31.12.: 200 aksjer à kr 210 =</t>
  </si>
  <si>
    <t>Balanseverdi etter laveste verdis prinsipp blir kr 42 000</t>
  </si>
  <si>
    <t>Avsetning 31.12.20x1 foretas ekskl. mva.: kr 280 000 : 1,25 =</t>
  </si>
  <si>
    <t>Vårt tap for den aktuelle kunden er kr 48 000.</t>
  </si>
  <si>
    <r>
      <t xml:space="preserve">Premien ble betalt 15.9.20x1. Forsikring per måned: kr 96 000 : 12 = kr 8 000. Per 31.12.x1 har bedriften kr 8 000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8 = kr 64 000</t>
    </r>
  </si>
  <si>
    <t>Fullføringsgrad per 31.12.20x1 er 4 000 timer i prosent av 10 000 timer = 40 %</t>
  </si>
  <si>
    <r>
      <t xml:space="preserve">Budsjettert dekningsbidrag er kr 10 000 000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0,20 = kr 2 000 000</t>
    </r>
  </si>
  <si>
    <r>
      <t xml:space="preserve">Inntekter ifølge løpende avregning: kr 10 000 000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0,40 = kr 4 000 000</t>
    </r>
  </si>
  <si>
    <t>Oppgave 3.38</t>
  </si>
  <si>
    <t>Vi forutsetter at vi har å gjøre med en liten bedrift som kan vurdere aksjene etter laveste</t>
  </si>
  <si>
    <t>verdis prinsipp. Jf. rskl. § 5-8 andre ledd og § 5-2.</t>
  </si>
  <si>
    <t>i balansen. Samtidig betyr det at vi må kostnadsføre kr 2 000 som verditap aksjer, altså</t>
  </si>
  <si>
    <t>en finanskostnad.</t>
  </si>
  <si>
    <t>"ombyttbare finansielle eiendeler" tilordnes gjennomsnittlig anskaffelseskost. Det er kjøpt inn</t>
  </si>
  <si>
    <t>Små selskapet kan bruke FIFO-prinsippet, jf. rskl. § 5-5. Da blir beregningen</t>
  </si>
  <si>
    <t>av gevinsten slik:</t>
  </si>
  <si>
    <t>Hvis Kaupanger Electronics velger å bruke gjennomsnittsprinsippet, blir</t>
  </si>
  <si>
    <t>beregningen som i spørsmål a.</t>
  </si>
  <si>
    <t xml:space="preserve">Anskaffelsesverdien på kr 44 000 for de aksjene som er solgt, fører vi kredit konto 1810 og debet konto 8070. Deretter overfører </t>
  </si>
  <si>
    <t>nå gevinsten på kr (45 000 – 44 000) = kr 1 000.</t>
  </si>
  <si>
    <r>
      <t xml:space="preserve">vi salgssummen på kr 45 000 ved å debitere konto 1819 og kreditere konto 8070. Konto </t>
    </r>
    <r>
      <rPr>
        <i/>
        <sz val="12"/>
        <color theme="1"/>
        <rFont val="Times New Roman"/>
        <family val="1"/>
      </rPr>
      <t>8070 Gevinst ved salg av aksjer</t>
    </r>
    <r>
      <rPr>
        <sz val="12"/>
        <color theme="1"/>
        <rFont val="Times New Roman"/>
        <family val="1"/>
      </rPr>
      <t xml:space="preserve"> viser</t>
    </r>
  </si>
  <si>
    <t>Gjennomsnittlig anskaffelseskost per aksje: kr (24 000 + 60 000) : 400 = kr 210</t>
  </si>
  <si>
    <r>
      <t xml:space="preserve">på konto </t>
    </r>
    <r>
      <rPr>
        <i/>
        <sz val="12"/>
        <color theme="1"/>
        <rFont val="Times New Roman"/>
        <family val="1"/>
      </rPr>
      <t>3000 Salgsinntekter.</t>
    </r>
    <r>
      <rPr>
        <sz val="12"/>
        <color theme="1"/>
        <rFont val="Times New Roman"/>
        <family val="1"/>
      </rPr>
      <t xml:space="preserve">Vi velger i stedet å inntektsføre på konto </t>
    </r>
    <r>
      <rPr>
        <i/>
        <sz val="12"/>
        <color theme="1"/>
        <rFont val="Times New Roman"/>
        <family val="1"/>
      </rPr>
      <t>3190 Periodisert inntekt</t>
    </r>
    <r>
      <rPr>
        <sz val="12"/>
        <color theme="1"/>
        <rFont val="Times New Roman"/>
        <family val="1"/>
      </rPr>
      <t>.</t>
    </r>
  </si>
  <si>
    <t>Når fakturaen blir sendt, vil vi kreditere konto 3000. Samtidig blir den periodiserte inntekten tilbakeført (debitert konto 3190) slik</t>
  </si>
  <si>
    <t>at revisjonsoppdraget ikke blir inntektsført to ganger.</t>
  </si>
  <si>
    <t>Vi debiterer konto 1580 og krediterer konto 7830 for nedgangen på kr 92 000.</t>
  </si>
  <si>
    <t>Anskaffelseskost: 500 aksjer à kr 127,50 =</t>
  </si>
  <si>
    <t>Saldo-</t>
  </si>
  <si>
    <t>balanse</t>
  </si>
  <si>
    <t>Poster-</t>
  </si>
  <si>
    <t>inger</t>
  </si>
  <si>
    <t>I boka har "Periodisert inntekt" kontonummer</t>
  </si>
  <si>
    <t>3900. Det virker mer korrekt å bruke</t>
  </si>
  <si>
    <t>kontonummer 3190 slik det er gjort her.</t>
  </si>
  <si>
    <t xml:space="preserve">Fra og med 2022 skal merverdiavgift i forbindelse </t>
  </si>
  <si>
    <t>med tap på fordringer bokføres som utgående</t>
  </si>
  <si>
    <t>merverdiavgift. I Skattemelding for merverdiavgift</t>
  </si>
  <si>
    <t xml:space="preserve">skal denne merverdiavgiften rapporteres på egen </t>
  </si>
  <si>
    <t>linje. Det er ennå ikke avgjort hvilken moms-kode</t>
  </si>
  <si>
    <t>som skal brukes.</t>
  </si>
  <si>
    <t>Utgående merverdiavgift</t>
  </si>
  <si>
    <t>Vi krediterer kundefordringene med kr 60 000. Samtidig debiterer vi konto for utgående mva. med kr 12 000.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</si>
</sst>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kr&quot;\ #,##0;[Red]\-&quot;kr&quot;\ #,##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quotePrefix="1" applyFont="1" applyAlignment="1">
      <alignment horizontal="right"/>
    </xf>
    <xf numFmtId="3" fontId="1" fillId="0" borderId="0" xfId="0" applyNumberFormat="1" applyFont="1"/>
    <xf numFmtId="3" fontId="1" fillId="0" borderId="1" xfId="0" applyNumberFormat="1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3" fontId="1" fillId="0" borderId="10" xfId="0" applyNumberFormat="1" applyFont="1" applyBorder="1"/>
    <xf numFmtId="0" fontId="1" fillId="0" borderId="14" xfId="0" applyFont="1" applyBorder="1"/>
    <xf numFmtId="0" fontId="1" fillId="0" borderId="15" xfId="0" applyFont="1" applyBorder="1"/>
    <xf numFmtId="3" fontId="1" fillId="0" borderId="13" xfId="0" applyNumberFormat="1" applyFont="1" applyBorder="1"/>
    <xf numFmtId="0" fontId="1" fillId="0" borderId="0" xfId="0" applyFont="1" applyAlignment="1">
      <alignment horizontal="right"/>
    </xf>
    <xf numFmtId="3" fontId="1" fillId="0" borderId="2" xfId="0" applyNumberFormat="1" applyFont="1" applyBorder="1"/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7" xfId="0" applyNumberFormat="1" applyFont="1" applyBorder="1"/>
    <xf numFmtId="0" fontId="1" fillId="0" borderId="14" xfId="0" applyFont="1" applyBorder="1" applyAlignment="1">
      <alignment horizontal="center"/>
    </xf>
    <xf numFmtId="3" fontId="1" fillId="0" borderId="0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0" xfId="0" applyFont="1"/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0" xfId="0" applyFont="1"/>
    <xf numFmtId="0" fontId="1" fillId="0" borderId="19" xfId="0" applyFont="1" applyBorder="1" applyAlignment="1">
      <alignment horizontal="center"/>
    </xf>
    <xf numFmtId="0" fontId="1" fillId="0" borderId="0" xfId="0" applyFont="1" applyBorder="1"/>
    <xf numFmtId="0" fontId="1" fillId="0" borderId="20" xfId="0" applyFont="1" applyBorder="1"/>
    <xf numFmtId="3" fontId="1" fillId="0" borderId="11" xfId="0" applyNumberFormat="1" applyFont="1" applyBorder="1"/>
    <xf numFmtId="3" fontId="1" fillId="0" borderId="21" xfId="0" applyNumberFormat="1" applyFont="1" applyBorder="1"/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/>
    <xf numFmtId="3" fontId="1" fillId="0" borderId="14" xfId="0" applyNumberFormat="1" applyFont="1" applyBorder="1"/>
    <xf numFmtId="0" fontId="1" fillId="0" borderId="24" xfId="0" applyFont="1" applyBorder="1"/>
    <xf numFmtId="3" fontId="1" fillId="0" borderId="16" xfId="0" applyNumberFormat="1" applyFont="1" applyBorder="1"/>
    <xf numFmtId="0" fontId="1" fillId="0" borderId="0" xfId="0" applyFont="1" applyFill="1" applyBorder="1"/>
    <xf numFmtId="0" fontId="5" fillId="0" borderId="8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5" fillId="0" borderId="5" xfId="0" applyFont="1" applyBorder="1"/>
    <xf numFmtId="0" fontId="5" fillId="0" borderId="19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3" fontId="5" fillId="0" borderId="16" xfId="0" applyNumberFormat="1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16" xfId="0" applyFont="1" applyFill="1" applyBorder="1"/>
    <xf numFmtId="0" fontId="5" fillId="0" borderId="7" xfId="0" applyFont="1" applyBorder="1"/>
    <xf numFmtId="0" fontId="5" fillId="0" borderId="6" xfId="0" applyFont="1" applyBorder="1"/>
    <xf numFmtId="0" fontId="5" fillId="0" borderId="3" xfId="0" applyFont="1" applyBorder="1"/>
    <xf numFmtId="0" fontId="5" fillId="0" borderId="8" xfId="0" applyFont="1" applyFill="1" applyBorder="1" applyAlignment="1">
      <alignment horizontal="center"/>
    </xf>
    <xf numFmtId="3" fontId="5" fillId="0" borderId="3" xfId="0" applyNumberFormat="1" applyFont="1" applyBorder="1"/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/>
    <xf numFmtId="3" fontId="5" fillId="0" borderId="6" xfId="0" applyNumberFormat="1" applyFont="1" applyBorder="1"/>
    <xf numFmtId="0" fontId="5" fillId="0" borderId="18" xfId="0" applyFont="1" applyBorder="1"/>
    <xf numFmtId="0" fontId="2" fillId="0" borderId="0" xfId="0" applyFont="1" applyAlignment="1">
      <alignment horizontal="center"/>
    </xf>
    <xf numFmtId="0" fontId="9" fillId="0" borderId="0" xfId="0" applyFont="1"/>
    <xf numFmtId="3" fontId="1" fillId="0" borderId="19" xfId="0" applyNumberFormat="1" applyFont="1" applyBorder="1"/>
    <xf numFmtId="0" fontId="1" fillId="0" borderId="16" xfId="0" applyFont="1" applyBorder="1"/>
    <xf numFmtId="0" fontId="5" fillId="0" borderId="16" xfId="0" applyFont="1" applyBorder="1"/>
    <xf numFmtId="3" fontId="1" fillId="0" borderId="0" xfId="0" applyNumberFormat="1" applyFont="1" applyFill="1" applyBorder="1"/>
    <xf numFmtId="0" fontId="1" fillId="0" borderId="21" xfId="0" applyFont="1" applyBorder="1"/>
    <xf numFmtId="0" fontId="1" fillId="0" borderId="2" xfId="0" applyFont="1" applyBorder="1" applyAlignment="1">
      <alignment horizontal="center"/>
    </xf>
    <xf numFmtId="6" fontId="1" fillId="0" borderId="0" xfId="0" applyNumberFormat="1" applyFont="1"/>
    <xf numFmtId="0" fontId="1" fillId="0" borderId="18" xfId="0" applyFont="1" applyBorder="1"/>
    <xf numFmtId="3" fontId="1" fillId="0" borderId="2" xfId="0" applyNumberFormat="1" applyFont="1" applyBorder="1" applyAlignment="1">
      <alignment horizontal="center"/>
    </xf>
    <xf numFmtId="3" fontId="1" fillId="0" borderId="10" xfId="0" applyNumberFormat="1" applyFont="1" applyFill="1" applyBorder="1"/>
    <xf numFmtId="3" fontId="1" fillId="0" borderId="13" xfId="0" applyNumberFormat="1" applyFont="1" applyFill="1" applyBorder="1"/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/>
    <xf numFmtId="3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17" xfId="0" applyNumberFormat="1" applyFont="1" applyFill="1" applyBorder="1"/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2" xfId="0" applyNumberFormat="1" applyFont="1" applyFill="1" applyBorder="1"/>
    <xf numFmtId="3" fontId="1" fillId="0" borderId="18" xfId="0" applyNumberFormat="1" applyFont="1" applyFill="1" applyBorder="1"/>
    <xf numFmtId="3" fontId="1" fillId="0" borderId="15" xfId="0" applyNumberFormat="1" applyFont="1" applyFill="1" applyBorder="1"/>
    <xf numFmtId="3" fontId="1" fillId="0" borderId="20" xfId="0" applyNumberFormat="1" applyFont="1" applyFill="1" applyBorder="1"/>
    <xf numFmtId="3" fontId="1" fillId="0" borderId="24" xfId="0" applyNumberFormat="1" applyFont="1" applyFill="1" applyBorder="1"/>
    <xf numFmtId="3" fontId="1" fillId="0" borderId="23" xfId="0" applyNumberFormat="1" applyFont="1" applyFill="1" applyBorder="1"/>
    <xf numFmtId="0" fontId="1" fillId="0" borderId="0" xfId="0" applyFont="1" applyBorder="1" applyAlignment="1">
      <alignment horizontal="center"/>
    </xf>
    <xf numFmtId="3" fontId="1" fillId="0" borderId="19" xfId="0" applyNumberFormat="1" applyFont="1" applyFill="1" applyBorder="1"/>
    <xf numFmtId="3" fontId="1" fillId="0" borderId="22" xfId="0" applyNumberFormat="1" applyFont="1" applyFill="1" applyBorder="1"/>
    <xf numFmtId="3" fontId="1" fillId="0" borderId="21" xfId="0" applyNumberFormat="1" applyFont="1" applyFill="1" applyBorder="1"/>
    <xf numFmtId="3" fontId="1" fillId="0" borderId="21" xfId="0" applyNumberFormat="1" applyFont="1" applyBorder="1" applyAlignment="1">
      <alignment horizontal="center"/>
    </xf>
    <xf numFmtId="3" fontId="1" fillId="0" borderId="11" xfId="0" applyNumberFormat="1" applyFont="1" applyFill="1" applyBorder="1"/>
    <xf numFmtId="3" fontId="1" fillId="0" borderId="16" xfId="0" applyNumberFormat="1" applyFont="1" applyFill="1" applyBorder="1"/>
    <xf numFmtId="3" fontId="1" fillId="0" borderId="14" xfId="0" applyNumberFormat="1" applyFont="1" applyFill="1" applyBorder="1"/>
    <xf numFmtId="3" fontId="5" fillId="0" borderId="8" xfId="0" applyNumberFormat="1" applyFont="1" applyFill="1" applyBorder="1"/>
    <xf numFmtId="3" fontId="5" fillId="0" borderId="4" xfId="0" applyNumberFormat="1" applyFont="1" applyFill="1" applyBorder="1"/>
    <xf numFmtId="3" fontId="5" fillId="0" borderId="17" xfId="0" applyNumberFormat="1" applyFont="1" applyFill="1" applyBorder="1"/>
    <xf numFmtId="3" fontId="5" fillId="0" borderId="24" xfId="0" applyNumberFormat="1" applyFont="1" applyFill="1" applyBorder="1"/>
    <xf numFmtId="3" fontId="5" fillId="0" borderId="9" xfId="0" applyNumberFormat="1" applyFont="1" applyFill="1" applyBorder="1"/>
    <xf numFmtId="3" fontId="5" fillId="0" borderId="2" xfId="0" applyNumberFormat="1" applyFont="1" applyFill="1" applyBorder="1"/>
    <xf numFmtId="3" fontId="5" fillId="0" borderId="6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0" xfId="0" applyFont="1" applyFill="1" applyBorder="1"/>
    <xf numFmtId="0" fontId="1" fillId="2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1" fillId="2" borderId="32" xfId="0" applyFont="1" applyFill="1" applyBorder="1"/>
    <xf numFmtId="0" fontId="1" fillId="0" borderId="0" xfId="0" applyFont="1" applyBorder="1" applyAlignment="1"/>
    <xf numFmtId="0" fontId="1" fillId="0" borderId="21" xfId="0" applyFont="1" applyBorder="1" applyAlignment="1"/>
    <xf numFmtId="0" fontId="1" fillId="0" borderId="21" xfId="0" applyFont="1" applyBorder="1" applyAlignment="1">
      <alignment horizontal="center"/>
    </xf>
    <xf numFmtId="3" fontId="1" fillId="2" borderId="25" xfId="0" applyNumberFormat="1" applyFont="1" applyFill="1" applyBorder="1" applyAlignment="1">
      <alignment horizontal="left" indent="1"/>
    </xf>
    <xf numFmtId="3" fontId="1" fillId="2" borderId="26" xfId="0" applyNumberFormat="1" applyFont="1" applyFill="1" applyBorder="1"/>
    <xf numFmtId="3" fontId="1" fillId="2" borderId="28" xfId="0" applyNumberFormat="1" applyFont="1" applyFill="1" applyBorder="1" applyAlignment="1">
      <alignment horizontal="left" indent="1"/>
    </xf>
    <xf numFmtId="3" fontId="1" fillId="2" borderId="0" xfId="0" applyNumberFormat="1" applyFont="1" applyFill="1"/>
    <xf numFmtId="3" fontId="1" fillId="2" borderId="30" xfId="0" applyNumberFormat="1" applyFont="1" applyFill="1" applyBorder="1" applyAlignment="1">
      <alignment horizontal="left" indent="1"/>
    </xf>
    <xf numFmtId="3" fontId="1" fillId="2" borderId="31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74"/>
  <sheetViews>
    <sheetView showGridLines="0" zoomScaleNormal="100" workbookViewId="0">
      <selection activeCell="M37" sqref="M37"/>
    </sheetView>
  </sheetViews>
  <sheetFormatPr baseColWidth="10" defaultRowHeight="15.75" x14ac:dyDescent="0.25"/>
  <cols>
    <col min="1" max="1" width="5.7109375" style="1" customWidth="1"/>
    <col min="2" max="2" width="25.42578125" style="1" bestFit="1" customWidth="1"/>
    <col min="3" max="10" width="10.28515625" style="5" customWidth="1"/>
    <col min="11" max="256" width="11.42578125" style="1"/>
    <col min="257" max="257" width="5.7109375" style="1" customWidth="1"/>
    <col min="258" max="258" width="25.42578125" style="1" bestFit="1" customWidth="1"/>
    <col min="259" max="266" width="10.28515625" style="1" customWidth="1"/>
    <col min="267" max="512" width="11.42578125" style="1"/>
    <col min="513" max="513" width="5.7109375" style="1" customWidth="1"/>
    <col min="514" max="514" width="25.42578125" style="1" bestFit="1" customWidth="1"/>
    <col min="515" max="522" width="10.28515625" style="1" customWidth="1"/>
    <col min="523" max="768" width="11.42578125" style="1"/>
    <col min="769" max="769" width="5.7109375" style="1" customWidth="1"/>
    <col min="770" max="770" width="25.42578125" style="1" bestFit="1" customWidth="1"/>
    <col min="771" max="778" width="10.28515625" style="1" customWidth="1"/>
    <col min="779" max="1024" width="11.42578125" style="1"/>
    <col min="1025" max="1025" width="5.7109375" style="1" customWidth="1"/>
    <col min="1026" max="1026" width="25.42578125" style="1" bestFit="1" customWidth="1"/>
    <col min="1027" max="1034" width="10.28515625" style="1" customWidth="1"/>
    <col min="1035" max="1280" width="11.42578125" style="1"/>
    <col min="1281" max="1281" width="5.7109375" style="1" customWidth="1"/>
    <col min="1282" max="1282" width="25.42578125" style="1" bestFit="1" customWidth="1"/>
    <col min="1283" max="1290" width="10.28515625" style="1" customWidth="1"/>
    <col min="1291" max="1536" width="11.42578125" style="1"/>
    <col min="1537" max="1537" width="5.7109375" style="1" customWidth="1"/>
    <col min="1538" max="1538" width="25.42578125" style="1" bestFit="1" customWidth="1"/>
    <col min="1539" max="1546" width="10.28515625" style="1" customWidth="1"/>
    <col min="1547" max="1792" width="11.42578125" style="1"/>
    <col min="1793" max="1793" width="5.7109375" style="1" customWidth="1"/>
    <col min="1794" max="1794" width="25.42578125" style="1" bestFit="1" customWidth="1"/>
    <col min="1795" max="1802" width="10.28515625" style="1" customWidth="1"/>
    <col min="1803" max="2048" width="11.42578125" style="1"/>
    <col min="2049" max="2049" width="5.7109375" style="1" customWidth="1"/>
    <col min="2050" max="2050" width="25.42578125" style="1" bestFit="1" customWidth="1"/>
    <col min="2051" max="2058" width="10.28515625" style="1" customWidth="1"/>
    <col min="2059" max="2304" width="11.42578125" style="1"/>
    <col min="2305" max="2305" width="5.7109375" style="1" customWidth="1"/>
    <col min="2306" max="2306" width="25.42578125" style="1" bestFit="1" customWidth="1"/>
    <col min="2307" max="2314" width="10.28515625" style="1" customWidth="1"/>
    <col min="2315" max="2560" width="11.42578125" style="1"/>
    <col min="2561" max="2561" width="5.7109375" style="1" customWidth="1"/>
    <col min="2562" max="2562" width="25.42578125" style="1" bestFit="1" customWidth="1"/>
    <col min="2563" max="2570" width="10.28515625" style="1" customWidth="1"/>
    <col min="2571" max="2816" width="11.42578125" style="1"/>
    <col min="2817" max="2817" width="5.7109375" style="1" customWidth="1"/>
    <col min="2818" max="2818" width="25.42578125" style="1" bestFit="1" customWidth="1"/>
    <col min="2819" max="2826" width="10.28515625" style="1" customWidth="1"/>
    <col min="2827" max="3072" width="11.42578125" style="1"/>
    <col min="3073" max="3073" width="5.7109375" style="1" customWidth="1"/>
    <col min="3074" max="3074" width="25.42578125" style="1" bestFit="1" customWidth="1"/>
    <col min="3075" max="3082" width="10.28515625" style="1" customWidth="1"/>
    <col min="3083" max="3328" width="11.42578125" style="1"/>
    <col min="3329" max="3329" width="5.7109375" style="1" customWidth="1"/>
    <col min="3330" max="3330" width="25.42578125" style="1" bestFit="1" customWidth="1"/>
    <col min="3331" max="3338" width="10.28515625" style="1" customWidth="1"/>
    <col min="3339" max="3584" width="11.42578125" style="1"/>
    <col min="3585" max="3585" width="5.7109375" style="1" customWidth="1"/>
    <col min="3586" max="3586" width="25.42578125" style="1" bestFit="1" customWidth="1"/>
    <col min="3587" max="3594" width="10.28515625" style="1" customWidth="1"/>
    <col min="3595" max="3840" width="11.42578125" style="1"/>
    <col min="3841" max="3841" width="5.7109375" style="1" customWidth="1"/>
    <col min="3842" max="3842" width="25.42578125" style="1" bestFit="1" customWidth="1"/>
    <col min="3843" max="3850" width="10.28515625" style="1" customWidth="1"/>
    <col min="3851" max="4096" width="11.42578125" style="1"/>
    <col min="4097" max="4097" width="5.7109375" style="1" customWidth="1"/>
    <col min="4098" max="4098" width="25.42578125" style="1" bestFit="1" customWidth="1"/>
    <col min="4099" max="4106" width="10.28515625" style="1" customWidth="1"/>
    <col min="4107" max="4352" width="11.42578125" style="1"/>
    <col min="4353" max="4353" width="5.7109375" style="1" customWidth="1"/>
    <col min="4354" max="4354" width="25.42578125" style="1" bestFit="1" customWidth="1"/>
    <col min="4355" max="4362" width="10.28515625" style="1" customWidth="1"/>
    <col min="4363" max="4608" width="11.42578125" style="1"/>
    <col min="4609" max="4609" width="5.7109375" style="1" customWidth="1"/>
    <col min="4610" max="4610" width="25.42578125" style="1" bestFit="1" customWidth="1"/>
    <col min="4611" max="4618" width="10.28515625" style="1" customWidth="1"/>
    <col min="4619" max="4864" width="11.42578125" style="1"/>
    <col min="4865" max="4865" width="5.7109375" style="1" customWidth="1"/>
    <col min="4866" max="4866" width="25.42578125" style="1" bestFit="1" customWidth="1"/>
    <col min="4867" max="4874" width="10.28515625" style="1" customWidth="1"/>
    <col min="4875" max="5120" width="11.42578125" style="1"/>
    <col min="5121" max="5121" width="5.7109375" style="1" customWidth="1"/>
    <col min="5122" max="5122" width="25.42578125" style="1" bestFit="1" customWidth="1"/>
    <col min="5123" max="5130" width="10.28515625" style="1" customWidth="1"/>
    <col min="5131" max="5376" width="11.42578125" style="1"/>
    <col min="5377" max="5377" width="5.7109375" style="1" customWidth="1"/>
    <col min="5378" max="5378" width="25.42578125" style="1" bestFit="1" customWidth="1"/>
    <col min="5379" max="5386" width="10.28515625" style="1" customWidth="1"/>
    <col min="5387" max="5632" width="11.42578125" style="1"/>
    <col min="5633" max="5633" width="5.7109375" style="1" customWidth="1"/>
    <col min="5634" max="5634" width="25.42578125" style="1" bestFit="1" customWidth="1"/>
    <col min="5635" max="5642" width="10.28515625" style="1" customWidth="1"/>
    <col min="5643" max="5888" width="11.42578125" style="1"/>
    <col min="5889" max="5889" width="5.7109375" style="1" customWidth="1"/>
    <col min="5890" max="5890" width="25.42578125" style="1" bestFit="1" customWidth="1"/>
    <col min="5891" max="5898" width="10.28515625" style="1" customWidth="1"/>
    <col min="5899" max="6144" width="11.42578125" style="1"/>
    <col min="6145" max="6145" width="5.7109375" style="1" customWidth="1"/>
    <col min="6146" max="6146" width="25.42578125" style="1" bestFit="1" customWidth="1"/>
    <col min="6147" max="6154" width="10.28515625" style="1" customWidth="1"/>
    <col min="6155" max="6400" width="11.42578125" style="1"/>
    <col min="6401" max="6401" width="5.7109375" style="1" customWidth="1"/>
    <col min="6402" max="6402" width="25.42578125" style="1" bestFit="1" customWidth="1"/>
    <col min="6403" max="6410" width="10.28515625" style="1" customWidth="1"/>
    <col min="6411" max="6656" width="11.42578125" style="1"/>
    <col min="6657" max="6657" width="5.7109375" style="1" customWidth="1"/>
    <col min="6658" max="6658" width="25.42578125" style="1" bestFit="1" customWidth="1"/>
    <col min="6659" max="6666" width="10.28515625" style="1" customWidth="1"/>
    <col min="6667" max="6912" width="11.42578125" style="1"/>
    <col min="6913" max="6913" width="5.7109375" style="1" customWidth="1"/>
    <col min="6914" max="6914" width="25.42578125" style="1" bestFit="1" customWidth="1"/>
    <col min="6915" max="6922" width="10.28515625" style="1" customWidth="1"/>
    <col min="6923" max="7168" width="11.42578125" style="1"/>
    <col min="7169" max="7169" width="5.7109375" style="1" customWidth="1"/>
    <col min="7170" max="7170" width="25.42578125" style="1" bestFit="1" customWidth="1"/>
    <col min="7171" max="7178" width="10.28515625" style="1" customWidth="1"/>
    <col min="7179" max="7424" width="11.42578125" style="1"/>
    <col min="7425" max="7425" width="5.7109375" style="1" customWidth="1"/>
    <col min="7426" max="7426" width="25.42578125" style="1" bestFit="1" customWidth="1"/>
    <col min="7427" max="7434" width="10.28515625" style="1" customWidth="1"/>
    <col min="7435" max="7680" width="11.42578125" style="1"/>
    <col min="7681" max="7681" width="5.7109375" style="1" customWidth="1"/>
    <col min="7682" max="7682" width="25.42578125" style="1" bestFit="1" customWidth="1"/>
    <col min="7683" max="7690" width="10.28515625" style="1" customWidth="1"/>
    <col min="7691" max="7936" width="11.42578125" style="1"/>
    <col min="7937" max="7937" width="5.7109375" style="1" customWidth="1"/>
    <col min="7938" max="7938" width="25.42578125" style="1" bestFit="1" customWidth="1"/>
    <col min="7939" max="7946" width="10.28515625" style="1" customWidth="1"/>
    <col min="7947" max="8192" width="11.42578125" style="1"/>
    <col min="8193" max="8193" width="5.7109375" style="1" customWidth="1"/>
    <col min="8194" max="8194" width="25.42578125" style="1" bestFit="1" customWidth="1"/>
    <col min="8195" max="8202" width="10.28515625" style="1" customWidth="1"/>
    <col min="8203" max="8448" width="11.42578125" style="1"/>
    <col min="8449" max="8449" width="5.7109375" style="1" customWidth="1"/>
    <col min="8450" max="8450" width="25.42578125" style="1" bestFit="1" customWidth="1"/>
    <col min="8451" max="8458" width="10.28515625" style="1" customWidth="1"/>
    <col min="8459" max="8704" width="11.42578125" style="1"/>
    <col min="8705" max="8705" width="5.7109375" style="1" customWidth="1"/>
    <col min="8706" max="8706" width="25.42578125" style="1" bestFit="1" customWidth="1"/>
    <col min="8707" max="8714" width="10.28515625" style="1" customWidth="1"/>
    <col min="8715" max="8960" width="11.42578125" style="1"/>
    <col min="8961" max="8961" width="5.7109375" style="1" customWidth="1"/>
    <col min="8962" max="8962" width="25.42578125" style="1" bestFit="1" customWidth="1"/>
    <col min="8963" max="8970" width="10.28515625" style="1" customWidth="1"/>
    <col min="8971" max="9216" width="11.42578125" style="1"/>
    <col min="9217" max="9217" width="5.7109375" style="1" customWidth="1"/>
    <col min="9218" max="9218" width="25.42578125" style="1" bestFit="1" customWidth="1"/>
    <col min="9219" max="9226" width="10.28515625" style="1" customWidth="1"/>
    <col min="9227" max="9472" width="11.42578125" style="1"/>
    <col min="9473" max="9473" width="5.7109375" style="1" customWidth="1"/>
    <col min="9474" max="9474" width="25.42578125" style="1" bestFit="1" customWidth="1"/>
    <col min="9475" max="9482" width="10.28515625" style="1" customWidth="1"/>
    <col min="9483" max="9728" width="11.42578125" style="1"/>
    <col min="9729" max="9729" width="5.7109375" style="1" customWidth="1"/>
    <col min="9730" max="9730" width="25.42578125" style="1" bestFit="1" customWidth="1"/>
    <col min="9731" max="9738" width="10.28515625" style="1" customWidth="1"/>
    <col min="9739" max="9984" width="11.42578125" style="1"/>
    <col min="9985" max="9985" width="5.7109375" style="1" customWidth="1"/>
    <col min="9986" max="9986" width="25.42578125" style="1" bestFit="1" customWidth="1"/>
    <col min="9987" max="9994" width="10.28515625" style="1" customWidth="1"/>
    <col min="9995" max="10240" width="11.42578125" style="1"/>
    <col min="10241" max="10241" width="5.7109375" style="1" customWidth="1"/>
    <col min="10242" max="10242" width="25.42578125" style="1" bestFit="1" customWidth="1"/>
    <col min="10243" max="10250" width="10.28515625" style="1" customWidth="1"/>
    <col min="10251" max="10496" width="11.42578125" style="1"/>
    <col min="10497" max="10497" width="5.7109375" style="1" customWidth="1"/>
    <col min="10498" max="10498" width="25.42578125" style="1" bestFit="1" customWidth="1"/>
    <col min="10499" max="10506" width="10.28515625" style="1" customWidth="1"/>
    <col min="10507" max="10752" width="11.42578125" style="1"/>
    <col min="10753" max="10753" width="5.7109375" style="1" customWidth="1"/>
    <col min="10754" max="10754" width="25.42578125" style="1" bestFit="1" customWidth="1"/>
    <col min="10755" max="10762" width="10.28515625" style="1" customWidth="1"/>
    <col min="10763" max="11008" width="11.42578125" style="1"/>
    <col min="11009" max="11009" width="5.7109375" style="1" customWidth="1"/>
    <col min="11010" max="11010" width="25.42578125" style="1" bestFit="1" customWidth="1"/>
    <col min="11011" max="11018" width="10.28515625" style="1" customWidth="1"/>
    <col min="11019" max="11264" width="11.42578125" style="1"/>
    <col min="11265" max="11265" width="5.7109375" style="1" customWidth="1"/>
    <col min="11266" max="11266" width="25.42578125" style="1" bestFit="1" customWidth="1"/>
    <col min="11267" max="11274" width="10.28515625" style="1" customWidth="1"/>
    <col min="11275" max="11520" width="11.42578125" style="1"/>
    <col min="11521" max="11521" width="5.7109375" style="1" customWidth="1"/>
    <col min="11522" max="11522" width="25.42578125" style="1" bestFit="1" customWidth="1"/>
    <col min="11523" max="11530" width="10.28515625" style="1" customWidth="1"/>
    <col min="11531" max="11776" width="11.42578125" style="1"/>
    <col min="11777" max="11777" width="5.7109375" style="1" customWidth="1"/>
    <col min="11778" max="11778" width="25.42578125" style="1" bestFit="1" customWidth="1"/>
    <col min="11779" max="11786" width="10.28515625" style="1" customWidth="1"/>
    <col min="11787" max="12032" width="11.42578125" style="1"/>
    <col min="12033" max="12033" width="5.7109375" style="1" customWidth="1"/>
    <col min="12034" max="12034" width="25.42578125" style="1" bestFit="1" customWidth="1"/>
    <col min="12035" max="12042" width="10.28515625" style="1" customWidth="1"/>
    <col min="12043" max="12288" width="11.42578125" style="1"/>
    <col min="12289" max="12289" width="5.7109375" style="1" customWidth="1"/>
    <col min="12290" max="12290" width="25.42578125" style="1" bestFit="1" customWidth="1"/>
    <col min="12291" max="12298" width="10.28515625" style="1" customWidth="1"/>
    <col min="12299" max="12544" width="11.42578125" style="1"/>
    <col min="12545" max="12545" width="5.7109375" style="1" customWidth="1"/>
    <col min="12546" max="12546" width="25.42578125" style="1" bestFit="1" customWidth="1"/>
    <col min="12547" max="12554" width="10.28515625" style="1" customWidth="1"/>
    <col min="12555" max="12800" width="11.42578125" style="1"/>
    <col min="12801" max="12801" width="5.7109375" style="1" customWidth="1"/>
    <col min="12802" max="12802" width="25.42578125" style="1" bestFit="1" customWidth="1"/>
    <col min="12803" max="12810" width="10.28515625" style="1" customWidth="1"/>
    <col min="12811" max="13056" width="11.42578125" style="1"/>
    <col min="13057" max="13057" width="5.7109375" style="1" customWidth="1"/>
    <col min="13058" max="13058" width="25.42578125" style="1" bestFit="1" customWidth="1"/>
    <col min="13059" max="13066" width="10.28515625" style="1" customWidth="1"/>
    <col min="13067" max="13312" width="11.42578125" style="1"/>
    <col min="13313" max="13313" width="5.7109375" style="1" customWidth="1"/>
    <col min="13314" max="13314" width="25.42578125" style="1" bestFit="1" customWidth="1"/>
    <col min="13315" max="13322" width="10.28515625" style="1" customWidth="1"/>
    <col min="13323" max="13568" width="11.42578125" style="1"/>
    <col min="13569" max="13569" width="5.7109375" style="1" customWidth="1"/>
    <col min="13570" max="13570" width="25.42578125" style="1" bestFit="1" customWidth="1"/>
    <col min="13571" max="13578" width="10.28515625" style="1" customWidth="1"/>
    <col min="13579" max="13824" width="11.42578125" style="1"/>
    <col min="13825" max="13825" width="5.7109375" style="1" customWidth="1"/>
    <col min="13826" max="13826" width="25.42578125" style="1" bestFit="1" customWidth="1"/>
    <col min="13827" max="13834" width="10.28515625" style="1" customWidth="1"/>
    <col min="13835" max="14080" width="11.42578125" style="1"/>
    <col min="14081" max="14081" width="5.7109375" style="1" customWidth="1"/>
    <col min="14082" max="14082" width="25.42578125" style="1" bestFit="1" customWidth="1"/>
    <col min="14083" max="14090" width="10.28515625" style="1" customWidth="1"/>
    <col min="14091" max="14336" width="11.42578125" style="1"/>
    <col min="14337" max="14337" width="5.7109375" style="1" customWidth="1"/>
    <col min="14338" max="14338" width="25.42578125" style="1" bestFit="1" customWidth="1"/>
    <col min="14339" max="14346" width="10.28515625" style="1" customWidth="1"/>
    <col min="14347" max="14592" width="11.42578125" style="1"/>
    <col min="14593" max="14593" width="5.7109375" style="1" customWidth="1"/>
    <col min="14594" max="14594" width="25.42578125" style="1" bestFit="1" customWidth="1"/>
    <col min="14595" max="14602" width="10.28515625" style="1" customWidth="1"/>
    <col min="14603" max="14848" width="11.42578125" style="1"/>
    <col min="14849" max="14849" width="5.7109375" style="1" customWidth="1"/>
    <col min="14850" max="14850" width="25.42578125" style="1" bestFit="1" customWidth="1"/>
    <col min="14851" max="14858" width="10.28515625" style="1" customWidth="1"/>
    <col min="14859" max="15104" width="11.42578125" style="1"/>
    <col min="15105" max="15105" width="5.7109375" style="1" customWidth="1"/>
    <col min="15106" max="15106" width="25.42578125" style="1" bestFit="1" customWidth="1"/>
    <col min="15107" max="15114" width="10.28515625" style="1" customWidth="1"/>
    <col min="15115" max="15360" width="11.42578125" style="1"/>
    <col min="15361" max="15361" width="5.7109375" style="1" customWidth="1"/>
    <col min="15362" max="15362" width="25.42578125" style="1" bestFit="1" customWidth="1"/>
    <col min="15363" max="15370" width="10.28515625" style="1" customWidth="1"/>
    <col min="15371" max="15616" width="11.42578125" style="1"/>
    <col min="15617" max="15617" width="5.7109375" style="1" customWidth="1"/>
    <col min="15618" max="15618" width="25.42578125" style="1" bestFit="1" customWidth="1"/>
    <col min="15619" max="15626" width="10.28515625" style="1" customWidth="1"/>
    <col min="15627" max="15872" width="11.42578125" style="1"/>
    <col min="15873" max="15873" width="5.7109375" style="1" customWidth="1"/>
    <col min="15874" max="15874" width="25.42578125" style="1" bestFit="1" customWidth="1"/>
    <col min="15875" max="15882" width="10.28515625" style="1" customWidth="1"/>
    <col min="15883" max="16128" width="11.42578125" style="1"/>
    <col min="16129" max="16129" width="5.7109375" style="1" customWidth="1"/>
    <col min="16130" max="16130" width="25.42578125" style="1" bestFit="1" customWidth="1"/>
    <col min="16131" max="16138" width="10.28515625" style="1" customWidth="1"/>
    <col min="16139" max="16384" width="11.42578125" style="1"/>
  </cols>
  <sheetData>
    <row r="1" spans="1:11" x14ac:dyDescent="0.25">
      <c r="A1" s="33" t="s">
        <v>18</v>
      </c>
    </row>
    <row r="2" spans="1:11" x14ac:dyDescent="0.25">
      <c r="A2" s="33"/>
    </row>
    <row r="3" spans="1:11" x14ac:dyDescent="0.25">
      <c r="A3" s="1" t="s">
        <v>3</v>
      </c>
      <c r="B3" s="1" t="s">
        <v>19</v>
      </c>
    </row>
    <row r="4" spans="1:11" x14ac:dyDescent="0.25">
      <c r="B4" s="1" t="s">
        <v>20</v>
      </c>
    </row>
    <row r="5" spans="1:11" x14ac:dyDescent="0.25">
      <c r="B5" s="1" t="s">
        <v>21</v>
      </c>
    </row>
    <row r="6" spans="1:11" x14ac:dyDescent="0.25">
      <c r="A6" s="1" t="s">
        <v>4</v>
      </c>
    </row>
    <row r="7" spans="1:11" s="46" customFormat="1" x14ac:dyDescent="0.25">
      <c r="A7" s="27" t="s">
        <v>9</v>
      </c>
      <c r="B7" s="9" t="s">
        <v>10</v>
      </c>
      <c r="C7" s="87" t="s">
        <v>149</v>
      </c>
      <c r="D7" s="21" t="s">
        <v>11</v>
      </c>
      <c r="E7" s="77" t="s">
        <v>12</v>
      </c>
      <c r="F7" s="21" t="s">
        <v>13</v>
      </c>
      <c r="G7" s="70"/>
      <c r="H7" s="78"/>
      <c r="I7" s="35"/>
      <c r="J7" s="78"/>
    </row>
    <row r="8" spans="1:11" s="46" customFormat="1" x14ac:dyDescent="0.25">
      <c r="A8" s="34"/>
      <c r="B8" s="35"/>
      <c r="C8" s="85" t="s">
        <v>150</v>
      </c>
      <c r="D8" s="22"/>
      <c r="E8" s="74"/>
      <c r="F8" s="22"/>
      <c r="G8" s="98"/>
      <c r="H8" s="79"/>
      <c r="I8" s="79"/>
      <c r="J8" s="79"/>
    </row>
    <row r="9" spans="1:11" s="46" customFormat="1" x14ac:dyDescent="0.25">
      <c r="A9" s="30">
        <v>1500</v>
      </c>
      <c r="B9" s="36" t="s">
        <v>2</v>
      </c>
      <c r="C9" s="37">
        <v>2640000</v>
      </c>
      <c r="D9" s="75"/>
      <c r="E9" s="91"/>
      <c r="F9" s="75">
        <f>SUM(C9:D9)</f>
        <v>2640000</v>
      </c>
      <c r="G9" s="97"/>
      <c r="H9" s="69"/>
      <c r="I9" s="69"/>
      <c r="J9" s="69"/>
    </row>
    <row r="10" spans="1:11" s="46" customFormat="1" x14ac:dyDescent="0.25">
      <c r="A10" s="34">
        <v>1580</v>
      </c>
      <c r="B10" s="35" t="s">
        <v>16</v>
      </c>
      <c r="C10" s="38">
        <v>-316000</v>
      </c>
      <c r="D10" s="95">
        <v>92000</v>
      </c>
      <c r="E10" s="69"/>
      <c r="F10" s="95">
        <f>SUM(C10:E10)</f>
        <v>-224000</v>
      </c>
      <c r="G10" s="97"/>
      <c r="H10" s="69"/>
      <c r="I10" s="69"/>
      <c r="J10" s="69"/>
    </row>
    <row r="11" spans="1:11" s="46" customFormat="1" x14ac:dyDescent="0.25">
      <c r="A11" s="39">
        <v>7830</v>
      </c>
      <c r="B11" s="40" t="s">
        <v>17</v>
      </c>
      <c r="C11" s="41">
        <v>196000</v>
      </c>
      <c r="D11" s="76">
        <v>-92000</v>
      </c>
      <c r="E11" s="93">
        <f>SUM(C11:D11)</f>
        <v>104000</v>
      </c>
      <c r="F11" s="76"/>
      <c r="G11" s="97"/>
      <c r="H11" s="69"/>
      <c r="I11" s="69"/>
      <c r="J11" s="69"/>
    </row>
    <row r="12" spans="1:11" s="46" customFormat="1" x14ac:dyDescent="0.25">
      <c r="C12" s="5"/>
      <c r="D12" s="5"/>
      <c r="E12" s="5"/>
      <c r="F12" s="5"/>
      <c r="G12" s="5"/>
      <c r="H12" s="5"/>
      <c r="I12" s="5"/>
      <c r="J12" s="5"/>
    </row>
    <row r="13" spans="1:11" s="46" customFormat="1" x14ac:dyDescent="0.25">
      <c r="C13" s="5"/>
      <c r="D13" s="5"/>
      <c r="E13" s="5"/>
      <c r="F13" s="5"/>
      <c r="G13" s="5"/>
      <c r="H13" s="5"/>
      <c r="I13" s="5"/>
      <c r="J13" s="5"/>
    </row>
    <row r="14" spans="1:11" x14ac:dyDescent="0.25">
      <c r="B14" s="1" t="s">
        <v>22</v>
      </c>
    </row>
    <row r="15" spans="1:11" s="5" customFormat="1" x14ac:dyDescent="0.25">
      <c r="A15" s="1"/>
      <c r="B15" s="1" t="s">
        <v>124</v>
      </c>
      <c r="C15" s="1"/>
      <c r="F15" s="5">
        <f>280000/1.25</f>
        <v>224000</v>
      </c>
      <c r="K15" s="1"/>
    </row>
    <row r="16" spans="1:11" x14ac:dyDescent="0.25">
      <c r="B16" s="1" t="s">
        <v>23</v>
      </c>
      <c r="E16" s="5">
        <f>-C10+F10</f>
        <v>92000</v>
      </c>
    </row>
    <row r="18" spans="1:11" x14ac:dyDescent="0.25">
      <c r="B18" s="1" t="s">
        <v>147</v>
      </c>
    </row>
    <row r="19" spans="1:11" x14ac:dyDescent="0.25">
      <c r="B19" s="1" t="s">
        <v>24</v>
      </c>
    </row>
    <row r="21" spans="1:11" s="5" customFormat="1" x14ac:dyDescent="0.25">
      <c r="A21" s="1" t="s">
        <v>5</v>
      </c>
      <c r="B21" s="1" t="s">
        <v>25</v>
      </c>
      <c r="G21" s="20">
        <f>SUM(F9:F10)</f>
        <v>2416000</v>
      </c>
      <c r="K21" s="1"/>
    </row>
    <row r="24" spans="1:11" x14ac:dyDescent="0.25">
      <c r="A24" s="2" t="s">
        <v>26</v>
      </c>
    </row>
    <row r="26" spans="1:11" s="46" customFormat="1" x14ac:dyDescent="0.25">
      <c r="A26" s="27" t="s">
        <v>9</v>
      </c>
      <c r="B26" s="9" t="s">
        <v>10</v>
      </c>
      <c r="C26" s="87" t="s">
        <v>149</v>
      </c>
      <c r="D26" s="134" t="s">
        <v>11</v>
      </c>
      <c r="E26" s="135"/>
      <c r="F26" s="77" t="s">
        <v>12</v>
      </c>
      <c r="G26" s="21" t="s">
        <v>13</v>
      </c>
      <c r="H26" s="78"/>
      <c r="I26" s="35"/>
      <c r="J26" s="35"/>
    </row>
    <row r="27" spans="1:11" s="46" customFormat="1" x14ac:dyDescent="0.25">
      <c r="A27" s="34"/>
      <c r="B27" s="35"/>
      <c r="C27" s="85" t="s">
        <v>150</v>
      </c>
      <c r="D27" s="85"/>
      <c r="E27" s="86"/>
      <c r="F27" s="74"/>
      <c r="G27" s="22"/>
      <c r="H27" s="79"/>
      <c r="I27" s="79"/>
      <c r="J27" s="79"/>
    </row>
    <row r="28" spans="1:11" s="46" customFormat="1" x14ac:dyDescent="0.25">
      <c r="A28" s="30">
        <v>1500</v>
      </c>
      <c r="B28" s="36" t="s">
        <v>2</v>
      </c>
      <c r="C28" s="37">
        <v>9860000</v>
      </c>
      <c r="D28" s="75">
        <v>-60000</v>
      </c>
      <c r="E28" s="88"/>
      <c r="F28" s="91"/>
      <c r="G28" s="75">
        <f>SUM(C28:D28)</f>
        <v>9800000</v>
      </c>
      <c r="H28" s="69"/>
      <c r="I28" s="69"/>
      <c r="J28" s="69"/>
    </row>
    <row r="29" spans="1:11" s="46" customFormat="1" x14ac:dyDescent="0.25">
      <c r="A29" s="31">
        <v>1580</v>
      </c>
      <c r="B29" s="42" t="s">
        <v>16</v>
      </c>
      <c r="C29" s="43">
        <v>-250000</v>
      </c>
      <c r="D29" s="84"/>
      <c r="E29" s="89">
        <v>54000</v>
      </c>
      <c r="F29" s="92"/>
      <c r="G29" s="84">
        <f>SUM(C29:E29)</f>
        <v>-196000</v>
      </c>
      <c r="H29" s="69"/>
      <c r="I29" s="69"/>
      <c r="J29" s="69"/>
    </row>
    <row r="30" spans="1:11" s="46" customFormat="1" x14ac:dyDescent="0.25">
      <c r="A30" s="34">
        <v>2700</v>
      </c>
      <c r="B30" s="44" t="s">
        <v>162</v>
      </c>
      <c r="C30" s="38"/>
      <c r="D30" s="95">
        <v>12000</v>
      </c>
      <c r="E30" s="96"/>
      <c r="F30" s="69"/>
      <c r="G30" s="95"/>
      <c r="H30" s="69"/>
      <c r="I30" s="69"/>
      <c r="J30" s="69"/>
    </row>
    <row r="31" spans="1:11" s="46" customFormat="1" x14ac:dyDescent="0.25">
      <c r="A31" s="39">
        <v>7830</v>
      </c>
      <c r="B31" s="40" t="s">
        <v>17</v>
      </c>
      <c r="C31" s="41">
        <v>175000</v>
      </c>
      <c r="D31" s="76">
        <v>48000</v>
      </c>
      <c r="E31" s="90">
        <v>-54000</v>
      </c>
      <c r="F31" s="93">
        <f>SUM(C31:E31)</f>
        <v>169000</v>
      </c>
      <c r="G31" s="76"/>
      <c r="H31" s="69"/>
      <c r="I31" s="69"/>
      <c r="J31" s="69"/>
    </row>
    <row r="32" spans="1:11" s="46" customFormat="1" x14ac:dyDescent="0.25">
      <c r="C32" s="5"/>
      <c r="D32" s="5"/>
      <c r="E32" s="5"/>
      <c r="F32" s="5"/>
      <c r="G32" s="5"/>
      <c r="H32" s="5"/>
      <c r="I32" s="5"/>
      <c r="J32" s="5"/>
    </row>
    <row r="33" spans="1:12" x14ac:dyDescent="0.25">
      <c r="B33" s="1" t="s">
        <v>163</v>
      </c>
    </row>
    <row r="34" spans="1:12" x14ac:dyDescent="0.25">
      <c r="B34" s="1" t="s">
        <v>125</v>
      </c>
    </row>
    <row r="35" spans="1:12" ht="16.5" thickBot="1" x14ac:dyDescent="0.3"/>
    <row r="36" spans="1:12" x14ac:dyDescent="0.25">
      <c r="B36" s="1" t="s">
        <v>27</v>
      </c>
      <c r="G36" s="126" t="s">
        <v>156</v>
      </c>
      <c r="H36" s="127"/>
      <c r="I36" s="127"/>
      <c r="J36" s="127"/>
      <c r="K36" s="116"/>
    </row>
    <row r="37" spans="1:12" x14ac:dyDescent="0.25">
      <c r="G37" s="128" t="s">
        <v>157</v>
      </c>
      <c r="H37" s="129"/>
      <c r="I37" s="129"/>
      <c r="J37" s="129"/>
      <c r="K37" s="119"/>
    </row>
    <row r="38" spans="1:12" x14ac:dyDescent="0.25">
      <c r="B38" s="1" t="s">
        <v>28</v>
      </c>
      <c r="E38" s="5">
        <f>9800000*0.5</f>
        <v>4900000</v>
      </c>
      <c r="G38" s="128" t="s">
        <v>158</v>
      </c>
      <c r="H38" s="129"/>
      <c r="I38" s="129"/>
      <c r="J38" s="129"/>
      <c r="K38" s="119"/>
    </row>
    <row r="39" spans="1:12" x14ac:dyDescent="0.25">
      <c r="G39" s="128" t="s">
        <v>159</v>
      </c>
      <c r="H39" s="129"/>
      <c r="I39" s="129"/>
      <c r="J39" s="129"/>
      <c r="K39" s="119"/>
    </row>
    <row r="40" spans="1:12" x14ac:dyDescent="0.25">
      <c r="A40" s="19"/>
      <c r="B40" s="1" t="s">
        <v>29</v>
      </c>
      <c r="D40" s="5">
        <f>E38*0.05</f>
        <v>245000</v>
      </c>
      <c r="G40" s="128" t="s">
        <v>160</v>
      </c>
      <c r="H40" s="129"/>
      <c r="I40" s="129"/>
      <c r="J40" s="129"/>
      <c r="K40" s="119"/>
    </row>
    <row r="41" spans="1:12" ht="16.5" thickBot="1" x14ac:dyDescent="0.3">
      <c r="A41" s="19" t="s">
        <v>1</v>
      </c>
      <c r="B41" s="1" t="s">
        <v>30</v>
      </c>
      <c r="D41" s="5">
        <f>D40*25/125</f>
        <v>49000</v>
      </c>
      <c r="G41" s="130" t="s">
        <v>161</v>
      </c>
      <c r="H41" s="131"/>
      <c r="I41" s="131"/>
      <c r="J41" s="131"/>
      <c r="K41" s="122"/>
    </row>
    <row r="42" spans="1:12" s="3" customFormat="1" ht="20.25" x14ac:dyDescent="0.3">
      <c r="A42" s="4" t="s">
        <v>0</v>
      </c>
      <c r="B42" s="1" t="s">
        <v>31</v>
      </c>
      <c r="C42" s="5"/>
      <c r="D42" s="6">
        <f>D40-D41</f>
        <v>196000</v>
      </c>
      <c r="E42" s="5"/>
      <c r="F42" s="5"/>
      <c r="G42" s="5"/>
      <c r="H42" s="5"/>
      <c r="I42" s="5"/>
      <c r="J42" s="5"/>
      <c r="K42" s="1"/>
      <c r="L42" s="1"/>
    </row>
    <row r="44" spans="1:12" x14ac:dyDescent="0.25">
      <c r="B44" s="1" t="s">
        <v>32</v>
      </c>
    </row>
    <row r="47" spans="1:12" x14ac:dyDescent="0.25">
      <c r="A47" s="2" t="s">
        <v>33</v>
      </c>
    </row>
    <row r="49" spans="1:2" x14ac:dyDescent="0.25">
      <c r="A49" s="1" t="s">
        <v>3</v>
      </c>
      <c r="B49" s="29" t="s">
        <v>34</v>
      </c>
    </row>
    <row r="50" spans="1:2" x14ac:dyDescent="0.25">
      <c r="B50" s="1" t="s">
        <v>35</v>
      </c>
    </row>
    <row r="51" spans="1:2" x14ac:dyDescent="0.25">
      <c r="B51" s="1" t="s">
        <v>36</v>
      </c>
    </row>
    <row r="52" spans="1:2" x14ac:dyDescent="0.25">
      <c r="B52" s="1" t="s">
        <v>51</v>
      </c>
    </row>
    <row r="53" spans="1:2" x14ac:dyDescent="0.25">
      <c r="B53" s="1" t="s">
        <v>37</v>
      </c>
    </row>
    <row r="55" spans="1:2" x14ac:dyDescent="0.25">
      <c r="B55" s="29" t="s">
        <v>38</v>
      </c>
    </row>
    <row r="56" spans="1:2" x14ac:dyDescent="0.25">
      <c r="B56" s="1" t="s">
        <v>39</v>
      </c>
    </row>
    <row r="57" spans="1:2" x14ac:dyDescent="0.25">
      <c r="B57" s="1" t="s">
        <v>40</v>
      </c>
    </row>
    <row r="58" spans="1:2" x14ac:dyDescent="0.25">
      <c r="B58" s="1" t="s">
        <v>41</v>
      </c>
    </row>
    <row r="59" spans="1:2" x14ac:dyDescent="0.25">
      <c r="B59" s="1" t="s">
        <v>42</v>
      </c>
    </row>
    <row r="61" spans="1:2" x14ac:dyDescent="0.25">
      <c r="B61" s="29" t="s">
        <v>43</v>
      </c>
    </row>
    <row r="62" spans="1:2" x14ac:dyDescent="0.25">
      <c r="B62" s="1" t="s">
        <v>44</v>
      </c>
    </row>
    <row r="63" spans="1:2" x14ac:dyDescent="0.25">
      <c r="B63" s="1" t="s">
        <v>45</v>
      </c>
    </row>
    <row r="64" spans="1:2" x14ac:dyDescent="0.25">
      <c r="B64" s="1" t="s">
        <v>46</v>
      </c>
    </row>
    <row r="65" spans="1:12" x14ac:dyDescent="0.25">
      <c r="B65" s="1" t="s">
        <v>47</v>
      </c>
    </row>
    <row r="67" spans="1:12" x14ac:dyDescent="0.25">
      <c r="B67" s="2" t="s">
        <v>52</v>
      </c>
    </row>
    <row r="68" spans="1:12" x14ac:dyDescent="0.25">
      <c r="B68" s="1" t="s">
        <v>34</v>
      </c>
      <c r="C68" s="5">
        <v>0</v>
      </c>
    </row>
    <row r="69" spans="1:12" x14ac:dyDescent="0.25">
      <c r="B69" s="1" t="s">
        <v>38</v>
      </c>
      <c r="C69" s="5">
        <v>50000</v>
      </c>
    </row>
    <row r="70" spans="1:12" x14ac:dyDescent="0.25">
      <c r="B70" s="1" t="s">
        <v>43</v>
      </c>
      <c r="C70" s="5">
        <v>102000</v>
      </c>
    </row>
    <row r="72" spans="1:12" x14ac:dyDescent="0.25">
      <c r="A72" s="1" t="s">
        <v>5</v>
      </c>
      <c r="B72" s="1" t="s">
        <v>48</v>
      </c>
      <c r="E72" s="5">
        <v>330000</v>
      </c>
    </row>
    <row r="73" spans="1:12" x14ac:dyDescent="0.25">
      <c r="B73" s="1" t="s">
        <v>49</v>
      </c>
      <c r="E73" s="5">
        <v>2000</v>
      </c>
    </row>
    <row r="74" spans="1:12" s="3" customFormat="1" ht="20.25" x14ac:dyDescent="0.3">
      <c r="A74" s="1"/>
      <c r="B74" s="1" t="s">
        <v>50</v>
      </c>
      <c r="C74" s="5"/>
      <c r="D74" s="5"/>
      <c r="E74" s="6">
        <f>E72-E73</f>
        <v>328000</v>
      </c>
      <c r="F74" s="5"/>
      <c r="G74" s="5"/>
      <c r="H74" s="5"/>
      <c r="I74" s="5"/>
      <c r="J74" s="5"/>
      <c r="K74" s="1"/>
      <c r="L74" s="1"/>
    </row>
  </sheetData>
  <mergeCells count="1">
    <mergeCell ref="D26:E26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7"/>
  <sheetViews>
    <sheetView showGridLines="0" topLeftCell="A32" workbookViewId="0">
      <selection activeCell="N24" sqref="N24"/>
    </sheetView>
  </sheetViews>
  <sheetFormatPr baseColWidth="10" defaultRowHeight="15.75" x14ac:dyDescent="0.25"/>
  <cols>
    <col min="1" max="1" width="5.7109375" style="1" customWidth="1"/>
    <col min="2" max="2" width="23.85546875" style="1" bestFit="1" customWidth="1"/>
    <col min="3" max="10" width="9.7109375" style="1" customWidth="1"/>
    <col min="11" max="16384" width="11.42578125" style="1"/>
  </cols>
  <sheetData>
    <row r="1" spans="1:10" x14ac:dyDescent="0.25">
      <c r="A1" s="2" t="s">
        <v>56</v>
      </c>
    </row>
    <row r="3" spans="1:10" s="46" customFormat="1" x14ac:dyDescent="0.25">
      <c r="A3" s="27" t="s">
        <v>9</v>
      </c>
      <c r="B3" s="9" t="s">
        <v>10</v>
      </c>
      <c r="C3" s="21" t="s">
        <v>149</v>
      </c>
      <c r="D3" s="77" t="s">
        <v>151</v>
      </c>
      <c r="E3" s="21" t="s">
        <v>12</v>
      </c>
      <c r="F3" s="77" t="s">
        <v>13</v>
      </c>
      <c r="G3" s="70"/>
      <c r="H3" s="78"/>
      <c r="I3" s="35"/>
      <c r="J3" s="78"/>
    </row>
    <row r="4" spans="1:10" s="46" customFormat="1" x14ac:dyDescent="0.25">
      <c r="A4" s="34"/>
      <c r="B4" s="35"/>
      <c r="C4" s="22" t="s">
        <v>150</v>
      </c>
      <c r="D4" s="74" t="s">
        <v>152</v>
      </c>
      <c r="E4" s="22"/>
      <c r="F4" s="74"/>
      <c r="G4" s="98"/>
      <c r="H4" s="79"/>
      <c r="I4" s="79"/>
      <c r="J4" s="79"/>
    </row>
    <row r="5" spans="1:10" s="46" customFormat="1" x14ac:dyDescent="0.25">
      <c r="A5" s="30">
        <v>1720</v>
      </c>
      <c r="B5" s="36" t="s">
        <v>54</v>
      </c>
      <c r="C5" s="15"/>
      <c r="D5" s="91">
        <v>64000</v>
      </c>
      <c r="E5" s="75"/>
      <c r="F5" s="91">
        <f>SUM(D5)</f>
        <v>64000</v>
      </c>
      <c r="G5" s="97"/>
      <c r="H5" s="69"/>
      <c r="I5" s="69"/>
      <c r="J5" s="69"/>
    </row>
    <row r="6" spans="1:10" s="46" customFormat="1" x14ac:dyDescent="0.25">
      <c r="A6" s="31"/>
      <c r="B6" s="42"/>
      <c r="C6" s="24"/>
      <c r="D6" s="92"/>
      <c r="E6" s="84"/>
      <c r="F6" s="92"/>
      <c r="G6" s="97"/>
      <c r="H6" s="69"/>
      <c r="I6" s="69"/>
      <c r="J6" s="69"/>
    </row>
    <row r="7" spans="1:10" s="46" customFormat="1" x14ac:dyDescent="0.25">
      <c r="A7" s="34">
        <v>7500</v>
      </c>
      <c r="B7" s="44" t="s">
        <v>53</v>
      </c>
      <c r="C7" s="66">
        <v>158000</v>
      </c>
      <c r="D7" s="69">
        <v>-64000</v>
      </c>
      <c r="E7" s="95"/>
      <c r="F7" s="69">
        <f>SUM(C7:E7)</f>
        <v>94000</v>
      </c>
      <c r="G7" s="97"/>
      <c r="H7" s="69"/>
      <c r="I7" s="69"/>
      <c r="J7" s="69"/>
    </row>
    <row r="8" spans="1:10" s="46" customFormat="1" x14ac:dyDescent="0.25">
      <c r="A8" s="39"/>
      <c r="B8" s="40"/>
      <c r="C8" s="18"/>
      <c r="D8" s="93"/>
      <c r="E8" s="76"/>
      <c r="F8" s="93"/>
      <c r="G8" s="97"/>
      <c r="H8" s="69"/>
      <c r="I8" s="69"/>
      <c r="J8" s="69"/>
    </row>
    <row r="9" spans="1:10" s="46" customFormat="1" x14ac:dyDescent="0.25"/>
    <row r="10" spans="1:10" x14ac:dyDescent="0.25">
      <c r="A10" s="1" t="s">
        <v>126</v>
      </c>
    </row>
    <row r="11" spans="1:10" x14ac:dyDescent="0.25">
      <c r="A11" s="1" t="s">
        <v>55</v>
      </c>
    </row>
    <row r="12" spans="1:10" x14ac:dyDescent="0.25">
      <c r="A12" s="1" t="s">
        <v>57</v>
      </c>
    </row>
    <row r="14" spans="1:10" x14ac:dyDescent="0.25">
      <c r="A14" s="1" t="s">
        <v>58</v>
      </c>
    </row>
    <row r="15" spans="1:10" x14ac:dyDescent="0.25">
      <c r="A15" s="1" t="s">
        <v>59</v>
      </c>
    </row>
    <row r="18" spans="1:12" x14ac:dyDescent="0.25">
      <c r="A18" s="47" t="s">
        <v>62</v>
      </c>
    </row>
    <row r="19" spans="1:12" ht="16.5" thickBot="1" x14ac:dyDescent="0.3"/>
    <row r="20" spans="1:12" s="46" customFormat="1" x14ac:dyDescent="0.25">
      <c r="A20" s="45" t="s">
        <v>9</v>
      </c>
      <c r="B20" s="57" t="s">
        <v>10</v>
      </c>
      <c r="C20" s="48"/>
      <c r="D20" s="110" t="s">
        <v>149</v>
      </c>
      <c r="E20" s="112" t="s">
        <v>151</v>
      </c>
      <c r="F20" s="111" t="s">
        <v>12</v>
      </c>
      <c r="G20" s="112" t="s">
        <v>13</v>
      </c>
      <c r="I20" s="114" t="s">
        <v>153</v>
      </c>
      <c r="J20" s="115"/>
      <c r="K20" s="115"/>
      <c r="L20" s="116"/>
    </row>
    <row r="21" spans="1:12" s="46" customFormat="1" x14ac:dyDescent="0.25">
      <c r="A21" s="49"/>
      <c r="B21" s="56"/>
      <c r="C21" s="55"/>
      <c r="D21" s="108" t="s">
        <v>150</v>
      </c>
      <c r="E21" s="113" t="s">
        <v>152</v>
      </c>
      <c r="F21" s="109"/>
      <c r="G21" s="113"/>
      <c r="I21" s="117" t="s">
        <v>154</v>
      </c>
      <c r="J21" s="118"/>
      <c r="K21" s="118"/>
      <c r="L21" s="119"/>
    </row>
    <row r="22" spans="1:12" s="46" customFormat="1" ht="16.5" thickBot="1" x14ac:dyDescent="0.3">
      <c r="A22" s="58">
        <v>1530</v>
      </c>
      <c r="B22" s="52" t="s">
        <v>60</v>
      </c>
      <c r="C22" s="53"/>
      <c r="D22" s="59"/>
      <c r="E22" s="102">
        <v>19200</v>
      </c>
      <c r="F22" s="103"/>
      <c r="G22" s="102">
        <f>SUM(E22)</f>
        <v>19200</v>
      </c>
      <c r="I22" s="120" t="s">
        <v>155</v>
      </c>
      <c r="J22" s="121"/>
      <c r="K22" s="121"/>
      <c r="L22" s="122"/>
    </row>
    <row r="23" spans="1:12" s="46" customFormat="1" x14ac:dyDescent="0.25">
      <c r="A23" s="50">
        <v>3000</v>
      </c>
      <c r="B23" s="54" t="s">
        <v>15</v>
      </c>
      <c r="C23" s="63"/>
      <c r="D23" s="51">
        <v>-7500000</v>
      </c>
      <c r="E23" s="104"/>
      <c r="F23" s="105">
        <f>SUM(D23:E23)</f>
        <v>-7500000</v>
      </c>
      <c r="G23" s="104"/>
    </row>
    <row r="24" spans="1:12" s="46" customFormat="1" x14ac:dyDescent="0.25">
      <c r="A24" s="60">
        <v>3190</v>
      </c>
      <c r="B24" s="61" t="s">
        <v>61</v>
      </c>
      <c r="C24" s="55"/>
      <c r="D24" s="62"/>
      <c r="E24" s="106">
        <v>-19200</v>
      </c>
      <c r="F24" s="107">
        <f>SUM(E24)</f>
        <v>-19200</v>
      </c>
      <c r="G24" s="106"/>
    </row>
    <row r="25" spans="1:12" s="46" customFormat="1" x14ac:dyDescent="0.25"/>
    <row r="26" spans="1:12" s="46" customFormat="1" x14ac:dyDescent="0.25">
      <c r="A26" s="46" t="s">
        <v>64</v>
      </c>
    </row>
    <row r="27" spans="1:12" s="46" customFormat="1" x14ac:dyDescent="0.25"/>
    <row r="28" spans="1:12" x14ac:dyDescent="0.25">
      <c r="A28" s="1" t="s">
        <v>63</v>
      </c>
    </row>
    <row r="29" spans="1:12" x14ac:dyDescent="0.25">
      <c r="A29" s="1" t="s">
        <v>144</v>
      </c>
    </row>
    <row r="30" spans="1:12" x14ac:dyDescent="0.25">
      <c r="A30" s="1" t="s">
        <v>145</v>
      </c>
    </row>
    <row r="31" spans="1:12" x14ac:dyDescent="0.25">
      <c r="A31" s="1" t="s">
        <v>146</v>
      </c>
    </row>
    <row r="32" spans="1:12" s="46" customFormat="1" x14ac:dyDescent="0.25"/>
    <row r="33" spans="1:3" s="46" customFormat="1" x14ac:dyDescent="0.25">
      <c r="A33" s="47" t="s">
        <v>69</v>
      </c>
    </row>
    <row r="34" spans="1:3" s="46" customFormat="1" x14ac:dyDescent="0.25"/>
    <row r="35" spans="1:3" s="46" customFormat="1" x14ac:dyDescent="0.25">
      <c r="A35" s="46" t="s">
        <v>127</v>
      </c>
    </row>
    <row r="36" spans="1:3" s="46" customFormat="1" x14ac:dyDescent="0.25"/>
    <row r="37" spans="1:3" s="46" customFormat="1" x14ac:dyDescent="0.25">
      <c r="A37" s="46" t="s">
        <v>66</v>
      </c>
    </row>
    <row r="38" spans="1:3" s="46" customFormat="1" x14ac:dyDescent="0.25">
      <c r="A38" s="46" t="s">
        <v>128</v>
      </c>
    </row>
    <row r="39" spans="1:3" s="46" customFormat="1" x14ac:dyDescent="0.25">
      <c r="A39" s="46" t="s">
        <v>67</v>
      </c>
    </row>
    <row r="40" spans="1:3" s="46" customFormat="1" x14ac:dyDescent="0.25"/>
    <row r="41" spans="1:3" s="46" customFormat="1" x14ac:dyDescent="0.25">
      <c r="A41" s="46" t="s">
        <v>3</v>
      </c>
      <c r="B41" s="46" t="s">
        <v>65</v>
      </c>
    </row>
    <row r="42" spans="1:3" s="46" customFormat="1" x14ac:dyDescent="0.25"/>
    <row r="43" spans="1:3" s="46" customFormat="1" x14ac:dyDescent="0.25">
      <c r="B43" s="46" t="s">
        <v>129</v>
      </c>
      <c r="C43" s="5"/>
    </row>
    <row r="44" spans="1:3" s="46" customFormat="1" x14ac:dyDescent="0.25"/>
    <row r="45" spans="1:3" s="46" customFormat="1" x14ac:dyDescent="0.25">
      <c r="A45" s="46" t="s">
        <v>4</v>
      </c>
      <c r="B45" s="46" t="s">
        <v>68</v>
      </c>
    </row>
    <row r="46" spans="1:3" s="46" customFormat="1" x14ac:dyDescent="0.25"/>
    <row r="47" spans="1:3" s="46" customFormat="1" x14ac:dyDescent="0.25"/>
    <row r="48" spans="1:3" s="46" customFormat="1" x14ac:dyDescent="0.25"/>
    <row r="49" s="46" customFormat="1" x14ac:dyDescent="0.25"/>
    <row r="50" s="46" customFormat="1" x14ac:dyDescent="0.25"/>
    <row r="51" s="46" customFormat="1" x14ac:dyDescent="0.25"/>
    <row r="52" s="46" customFormat="1" x14ac:dyDescent="0.25"/>
    <row r="53" s="46" customFormat="1" x14ac:dyDescent="0.25"/>
    <row r="54" s="46" customFormat="1" x14ac:dyDescent="0.25"/>
    <row r="55" s="46" customFormat="1" x14ac:dyDescent="0.25"/>
    <row r="56" s="46" customFormat="1" x14ac:dyDescent="0.25"/>
    <row r="57" s="46" customFormat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120"/>
  <sheetViews>
    <sheetView showGridLines="0" tabSelected="1" topLeftCell="A107" workbookViewId="0">
      <selection activeCell="N118" sqref="N118"/>
    </sheetView>
  </sheetViews>
  <sheetFormatPr baseColWidth="10" defaultRowHeight="15.75" x14ac:dyDescent="0.25"/>
  <cols>
    <col min="1" max="1" width="5.7109375" style="46" customWidth="1"/>
    <col min="2" max="2" width="11.42578125" style="46"/>
    <col min="3" max="5" width="11.42578125" style="46" customWidth="1"/>
    <col min="6" max="16384" width="11.42578125" style="46"/>
  </cols>
  <sheetData>
    <row r="1" spans="1:7" x14ac:dyDescent="0.25">
      <c r="A1" s="47" t="s">
        <v>130</v>
      </c>
    </row>
    <row r="3" spans="1:7" x14ac:dyDescent="0.25">
      <c r="A3" s="46" t="s">
        <v>131</v>
      </c>
    </row>
    <row r="4" spans="1:7" x14ac:dyDescent="0.25">
      <c r="A4" s="46" t="s">
        <v>132</v>
      </c>
    </row>
    <row r="6" spans="1:7" x14ac:dyDescent="0.25">
      <c r="A6" s="46" t="s">
        <v>3</v>
      </c>
    </row>
    <row r="7" spans="1:7" x14ac:dyDescent="0.25">
      <c r="A7" s="46">
        <v>1</v>
      </c>
      <c r="B7" s="72">
        <v>120000</v>
      </c>
    </row>
    <row r="8" spans="1:7" x14ac:dyDescent="0.25">
      <c r="A8" s="46">
        <v>2</v>
      </c>
      <c r="B8" s="72">
        <v>80000</v>
      </c>
    </row>
    <row r="10" spans="1:7" x14ac:dyDescent="0.25">
      <c r="A10" s="7"/>
      <c r="B10" s="7"/>
      <c r="C10" s="9"/>
      <c r="D10" s="81" t="s">
        <v>149</v>
      </c>
      <c r="E10" s="27" t="s">
        <v>11</v>
      </c>
      <c r="F10" s="81" t="s">
        <v>12</v>
      </c>
      <c r="G10" s="27" t="s">
        <v>13</v>
      </c>
    </row>
    <row r="11" spans="1:7" x14ac:dyDescent="0.25">
      <c r="A11" s="8"/>
      <c r="B11" s="8"/>
      <c r="C11" s="10"/>
      <c r="D11" s="82" t="s">
        <v>150</v>
      </c>
      <c r="E11" s="28"/>
      <c r="F11" s="71"/>
      <c r="G11" s="28"/>
    </row>
    <row r="12" spans="1:7" x14ac:dyDescent="0.25">
      <c r="A12" s="23">
        <v>1810</v>
      </c>
      <c r="B12" s="13" t="s">
        <v>14</v>
      </c>
      <c r="C12" s="14"/>
      <c r="D12" s="37">
        <v>100000</v>
      </c>
      <c r="E12" s="75">
        <v>-20000</v>
      </c>
      <c r="F12" s="91"/>
      <c r="G12" s="75">
        <f>SUM(D12:E12)</f>
        <v>80000</v>
      </c>
    </row>
    <row r="13" spans="1:7" x14ac:dyDescent="0.25">
      <c r="A13" s="25">
        <v>8100</v>
      </c>
      <c r="B13" s="16" t="s">
        <v>119</v>
      </c>
      <c r="C13" s="17"/>
      <c r="D13" s="41"/>
      <c r="E13" s="76">
        <v>20000</v>
      </c>
      <c r="F13" s="93">
        <f>SUM(E13)</f>
        <v>20000</v>
      </c>
      <c r="G13" s="76"/>
    </row>
    <row r="16" spans="1:7" x14ac:dyDescent="0.25">
      <c r="A16" s="47" t="s">
        <v>70</v>
      </c>
    </row>
    <row r="18" spans="1:8" x14ac:dyDescent="0.25">
      <c r="A18" s="46" t="s">
        <v>71</v>
      </c>
    </row>
    <row r="19" spans="1:8" x14ac:dyDescent="0.25">
      <c r="A19" s="46" t="s">
        <v>72</v>
      </c>
    </row>
    <row r="20" spans="1:8" x14ac:dyDescent="0.25">
      <c r="A20" s="46" t="s">
        <v>73</v>
      </c>
    </row>
    <row r="22" spans="1:8" x14ac:dyDescent="0.25">
      <c r="A22" s="47" t="s">
        <v>74</v>
      </c>
      <c r="C22" s="64" t="s">
        <v>78</v>
      </c>
      <c r="D22" s="64" t="s">
        <v>79</v>
      </c>
      <c r="E22" s="64" t="s">
        <v>81</v>
      </c>
    </row>
    <row r="23" spans="1:8" x14ac:dyDescent="0.25">
      <c r="C23" s="64"/>
      <c r="D23" s="64" t="s">
        <v>80</v>
      </c>
      <c r="E23" s="64" t="s">
        <v>80</v>
      </c>
    </row>
    <row r="24" spans="1:8" x14ac:dyDescent="0.25">
      <c r="A24" s="46" t="s">
        <v>75</v>
      </c>
      <c r="C24" s="5">
        <v>40000</v>
      </c>
      <c r="D24" s="5">
        <v>38000</v>
      </c>
      <c r="E24" s="5">
        <v>38000</v>
      </c>
    </row>
    <row r="25" spans="1:8" x14ac:dyDescent="0.25">
      <c r="A25" s="46" t="s">
        <v>76</v>
      </c>
      <c r="C25" s="5">
        <v>50000</v>
      </c>
      <c r="D25" s="5">
        <v>53000</v>
      </c>
      <c r="E25" s="5">
        <v>50000</v>
      </c>
    </row>
    <row r="26" spans="1:8" x14ac:dyDescent="0.25">
      <c r="A26" s="46" t="s">
        <v>77</v>
      </c>
      <c r="C26" s="5">
        <v>60000</v>
      </c>
      <c r="D26" s="5">
        <v>70000</v>
      </c>
      <c r="E26" s="5">
        <v>60000</v>
      </c>
    </row>
    <row r="27" spans="1:8" s="3" customFormat="1" ht="20.25" x14ac:dyDescent="0.3">
      <c r="A27" s="46"/>
      <c r="B27" s="46"/>
      <c r="C27" s="6">
        <f>SUM(C24:C26)</f>
        <v>150000</v>
      </c>
      <c r="D27" s="6">
        <f t="shared" ref="D27:E27" si="0">SUM(D24:D26)</f>
        <v>161000</v>
      </c>
      <c r="E27" s="6">
        <f t="shared" si="0"/>
        <v>148000</v>
      </c>
      <c r="F27" s="46"/>
      <c r="G27" s="46"/>
      <c r="H27" s="46"/>
    </row>
    <row r="29" spans="1:8" x14ac:dyDescent="0.25">
      <c r="A29" s="46" t="s">
        <v>82</v>
      </c>
    </row>
    <row r="30" spans="1:8" x14ac:dyDescent="0.25">
      <c r="A30" s="46" t="s">
        <v>133</v>
      </c>
    </row>
    <row r="31" spans="1:8" x14ac:dyDescent="0.25">
      <c r="A31" s="46" t="s">
        <v>134</v>
      </c>
    </row>
    <row r="33" spans="1:11" x14ac:dyDescent="0.25">
      <c r="A33" s="46" t="s">
        <v>83</v>
      </c>
    </row>
    <row r="34" spans="1:11" x14ac:dyDescent="0.25">
      <c r="A34" s="46" t="s">
        <v>84</v>
      </c>
    </row>
    <row r="37" spans="1:11" x14ac:dyDescent="0.25">
      <c r="A37" s="47" t="s">
        <v>85</v>
      </c>
    </row>
    <row r="39" spans="1:11" x14ac:dyDescent="0.25">
      <c r="A39" s="46" t="s">
        <v>86</v>
      </c>
    </row>
    <row r="40" spans="1:11" x14ac:dyDescent="0.25">
      <c r="A40" s="46" t="s">
        <v>135</v>
      </c>
    </row>
    <row r="41" spans="1:11" x14ac:dyDescent="0.25">
      <c r="A41" s="46" t="s">
        <v>87</v>
      </c>
    </row>
    <row r="42" spans="1:11" x14ac:dyDescent="0.25">
      <c r="A42" s="46" t="s">
        <v>88</v>
      </c>
    </row>
    <row r="44" spans="1:11" x14ac:dyDescent="0.25">
      <c r="A44" s="46" t="s">
        <v>3</v>
      </c>
      <c r="B44" s="46" t="s">
        <v>89</v>
      </c>
      <c r="F44" s="5">
        <v>70000</v>
      </c>
    </row>
    <row r="45" spans="1:11" x14ac:dyDescent="0.25">
      <c r="A45" s="19" t="s">
        <v>1</v>
      </c>
      <c r="B45" s="46" t="s">
        <v>148</v>
      </c>
      <c r="F45" s="5">
        <f>127.5*500</f>
        <v>63750</v>
      </c>
    </row>
    <row r="46" spans="1:11" s="3" customFormat="1" ht="20.25" x14ac:dyDescent="0.3">
      <c r="A46" s="4" t="s">
        <v>0</v>
      </c>
      <c r="B46" s="46" t="s">
        <v>90</v>
      </c>
      <c r="C46" s="46"/>
      <c r="D46" s="46"/>
      <c r="E46" s="46"/>
      <c r="F46" s="6">
        <f>F44-F45</f>
        <v>6250</v>
      </c>
      <c r="G46" s="46"/>
      <c r="H46" s="46"/>
      <c r="I46" s="46"/>
      <c r="J46" s="46"/>
      <c r="K46" s="46"/>
    </row>
    <row r="48" spans="1:11" x14ac:dyDescent="0.25">
      <c r="B48" s="46" t="s">
        <v>91</v>
      </c>
    </row>
    <row r="50" spans="1:12" x14ac:dyDescent="0.25">
      <c r="A50" s="46" t="s">
        <v>4</v>
      </c>
      <c r="B50" s="46" t="s">
        <v>92</v>
      </c>
    </row>
    <row r="52" spans="1:12" x14ac:dyDescent="0.25">
      <c r="B52" s="46" t="s">
        <v>93</v>
      </c>
    </row>
    <row r="54" spans="1:12" x14ac:dyDescent="0.25">
      <c r="B54" s="46" t="s">
        <v>94</v>
      </c>
      <c r="F54" s="5">
        <f>300*160</f>
        <v>48000</v>
      </c>
    </row>
    <row r="55" spans="1:12" x14ac:dyDescent="0.25">
      <c r="A55" s="19" t="s">
        <v>1</v>
      </c>
      <c r="B55" s="46" t="s">
        <v>95</v>
      </c>
      <c r="F55" s="5">
        <f>300*127.5</f>
        <v>38250</v>
      </c>
    </row>
    <row r="56" spans="1:12" s="3" customFormat="1" ht="20.25" x14ac:dyDescent="0.3">
      <c r="A56" s="4" t="s">
        <v>0</v>
      </c>
      <c r="B56" s="46" t="s">
        <v>96</v>
      </c>
      <c r="C56" s="46"/>
      <c r="D56" s="46"/>
      <c r="E56" s="46"/>
      <c r="F56" s="6">
        <f>F54-F55</f>
        <v>9750</v>
      </c>
      <c r="G56" s="46"/>
      <c r="H56" s="46"/>
      <c r="I56" s="46"/>
      <c r="J56" s="46"/>
      <c r="K56" s="46"/>
      <c r="L56" s="46"/>
    </row>
    <row r="58" spans="1:12" x14ac:dyDescent="0.25">
      <c r="B58" s="46" t="s">
        <v>97</v>
      </c>
    </row>
    <row r="59" spans="1:12" x14ac:dyDescent="0.25">
      <c r="B59" s="46" t="s">
        <v>98</v>
      </c>
    </row>
    <row r="61" spans="1:12" x14ac:dyDescent="0.25">
      <c r="A61" s="46" t="s">
        <v>5</v>
      </c>
      <c r="B61" s="46" t="s">
        <v>136</v>
      </c>
    </row>
    <row r="62" spans="1:12" x14ac:dyDescent="0.25">
      <c r="B62" s="46" t="s">
        <v>137</v>
      </c>
    </row>
    <row r="64" spans="1:12" x14ac:dyDescent="0.25">
      <c r="A64" s="19"/>
      <c r="B64" s="46" t="s">
        <v>89</v>
      </c>
      <c r="F64" s="5">
        <v>70000</v>
      </c>
    </row>
    <row r="65" spans="1:12" x14ac:dyDescent="0.25">
      <c r="A65" s="19" t="s">
        <v>1</v>
      </c>
      <c r="B65" s="46" t="s">
        <v>99</v>
      </c>
      <c r="F65" s="5">
        <f>500*120</f>
        <v>60000</v>
      </c>
    </row>
    <row r="66" spans="1:12" s="3" customFormat="1" ht="20.25" x14ac:dyDescent="0.3">
      <c r="A66" s="4" t="s">
        <v>0</v>
      </c>
      <c r="B66" s="46" t="s">
        <v>100</v>
      </c>
      <c r="C66" s="46"/>
      <c r="D66" s="46"/>
      <c r="E66" s="46"/>
      <c r="F66" s="6">
        <f>F64-F65</f>
        <v>10000</v>
      </c>
      <c r="G66" s="46"/>
      <c r="H66" s="46"/>
      <c r="I66" s="46"/>
      <c r="J66" s="46"/>
      <c r="K66" s="46"/>
    </row>
    <row r="67" spans="1:12" x14ac:dyDescent="0.25">
      <c r="A67" s="4"/>
      <c r="F67" s="26"/>
    </row>
    <row r="68" spans="1:12" x14ac:dyDescent="0.25">
      <c r="A68" s="4"/>
      <c r="B68" s="46" t="s">
        <v>138</v>
      </c>
      <c r="F68" s="26"/>
    </row>
    <row r="69" spans="1:12" x14ac:dyDescent="0.25">
      <c r="A69" s="4"/>
      <c r="B69" s="46" t="s">
        <v>139</v>
      </c>
      <c r="F69" s="26"/>
    </row>
    <row r="71" spans="1:12" x14ac:dyDescent="0.25">
      <c r="B71" s="47" t="s">
        <v>101</v>
      </c>
    </row>
    <row r="72" spans="1:12" s="65" customFormat="1" ht="8.25" x14ac:dyDescent="0.15"/>
    <row r="73" spans="1:12" x14ac:dyDescent="0.25">
      <c r="B73" s="46" t="s">
        <v>102</v>
      </c>
      <c r="F73" s="5">
        <v>12000</v>
      </c>
    </row>
    <row r="74" spans="1:12" x14ac:dyDescent="0.25">
      <c r="B74" s="46" t="s">
        <v>103</v>
      </c>
      <c r="F74" s="5">
        <v>30000</v>
      </c>
    </row>
    <row r="75" spans="1:12" s="3" customFormat="1" ht="20.25" x14ac:dyDescent="0.3">
      <c r="A75" s="46"/>
      <c r="B75" s="46" t="s">
        <v>104</v>
      </c>
      <c r="C75" s="46"/>
      <c r="D75" s="46"/>
      <c r="E75" s="46"/>
      <c r="F75" s="6">
        <f>SUM(F73:F74)</f>
        <v>42000</v>
      </c>
      <c r="G75" s="46"/>
      <c r="H75" s="46"/>
      <c r="I75" s="46"/>
      <c r="J75" s="46"/>
      <c r="K75" s="46"/>
      <c r="L75" s="46"/>
    </row>
    <row r="77" spans="1:12" x14ac:dyDescent="0.25">
      <c r="B77" s="46" t="s">
        <v>105</v>
      </c>
    </row>
    <row r="78" spans="1:12" x14ac:dyDescent="0.25">
      <c r="B78" s="46" t="s">
        <v>106</v>
      </c>
    </row>
    <row r="81" spans="1:18" x14ac:dyDescent="0.25">
      <c r="A81" s="47" t="s">
        <v>107</v>
      </c>
    </row>
    <row r="82" spans="1:18" x14ac:dyDescent="0.25">
      <c r="C82" s="5"/>
      <c r="D82" s="5"/>
      <c r="E82" s="5"/>
      <c r="F82" s="5"/>
    </row>
    <row r="83" spans="1:18" x14ac:dyDescent="0.25">
      <c r="A83" s="46" t="s">
        <v>3</v>
      </c>
      <c r="B83" s="46" t="s">
        <v>108</v>
      </c>
      <c r="D83" s="5"/>
      <c r="E83" s="5">
        <v>45000</v>
      </c>
      <c r="F83" s="5"/>
    </row>
    <row r="84" spans="1:18" x14ac:dyDescent="0.25">
      <c r="B84" s="29" t="s">
        <v>6</v>
      </c>
      <c r="D84" s="5"/>
      <c r="E84" s="5"/>
      <c r="F84" s="5"/>
    </row>
    <row r="85" spans="1:18" x14ac:dyDescent="0.25">
      <c r="B85" s="46" t="s">
        <v>110</v>
      </c>
      <c r="D85" s="5">
        <f>100*240</f>
        <v>24000</v>
      </c>
      <c r="E85" s="5"/>
      <c r="F85" s="5"/>
    </row>
    <row r="86" spans="1:18" x14ac:dyDescent="0.25">
      <c r="B86" s="46" t="s">
        <v>109</v>
      </c>
      <c r="D86" s="5">
        <f>100*200</f>
        <v>20000</v>
      </c>
      <c r="E86" s="5"/>
      <c r="F86" s="5"/>
    </row>
    <row r="87" spans="1:18" s="3" customFormat="1" ht="20.25" x14ac:dyDescent="0.3">
      <c r="A87" s="46"/>
      <c r="B87" s="46" t="s">
        <v>7</v>
      </c>
      <c r="D87" s="6">
        <f>SUM(D85:D86)</f>
        <v>44000</v>
      </c>
      <c r="E87" s="20">
        <f>D87</f>
        <v>44000</v>
      </c>
      <c r="F87" s="5"/>
      <c r="G87" s="46"/>
      <c r="H87" s="46"/>
      <c r="I87" s="46"/>
      <c r="J87" s="46"/>
      <c r="K87" s="46"/>
      <c r="L87" s="46"/>
    </row>
    <row r="88" spans="1:18" s="3" customFormat="1" ht="20.25" x14ac:dyDescent="0.3">
      <c r="A88" s="46"/>
      <c r="B88" s="46" t="s">
        <v>111</v>
      </c>
      <c r="D88" s="5"/>
      <c r="E88" s="6">
        <f>E83-E87</f>
        <v>1000</v>
      </c>
      <c r="F88" s="5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1:18" x14ac:dyDescent="0.25">
      <c r="C89" s="5"/>
      <c r="D89" s="5"/>
      <c r="E89" s="5"/>
      <c r="F89" s="5"/>
    </row>
    <row r="90" spans="1:18" x14ac:dyDescent="0.25">
      <c r="A90" s="46" t="s">
        <v>4</v>
      </c>
      <c r="B90" s="46" t="s">
        <v>112</v>
      </c>
      <c r="C90" s="5"/>
      <c r="D90" s="5"/>
      <c r="E90" s="5"/>
      <c r="F90" s="5"/>
    </row>
    <row r="91" spans="1:18" x14ac:dyDescent="0.25">
      <c r="C91" s="5"/>
      <c r="D91" s="5"/>
      <c r="E91" s="5"/>
      <c r="F91" s="5"/>
    </row>
    <row r="92" spans="1:18" x14ac:dyDescent="0.25">
      <c r="B92" s="46" t="s">
        <v>113</v>
      </c>
      <c r="C92" s="5"/>
      <c r="D92" s="5"/>
      <c r="E92" s="5"/>
      <c r="G92" s="5">
        <f>200*200</f>
        <v>40000</v>
      </c>
    </row>
    <row r="93" spans="1:18" x14ac:dyDescent="0.25">
      <c r="B93" s="46" t="s">
        <v>114</v>
      </c>
      <c r="C93" s="5"/>
      <c r="D93" s="5"/>
      <c r="E93" s="5"/>
      <c r="G93" s="5">
        <f>200*250</f>
        <v>50000</v>
      </c>
    </row>
    <row r="94" spans="1:18" x14ac:dyDescent="0.25">
      <c r="C94" s="5"/>
      <c r="D94" s="5"/>
      <c r="E94" s="5"/>
      <c r="F94" s="5"/>
    </row>
    <row r="95" spans="1:18" x14ac:dyDescent="0.25">
      <c r="B95" s="46" t="s">
        <v>115</v>
      </c>
      <c r="C95" s="5"/>
      <c r="D95" s="5"/>
      <c r="E95" s="5"/>
      <c r="F95" s="5"/>
    </row>
    <row r="97" spans="1:11" x14ac:dyDescent="0.25">
      <c r="A97" s="46" t="s">
        <v>5</v>
      </c>
    </row>
    <row r="98" spans="1:11" x14ac:dyDescent="0.25">
      <c r="A98" s="11"/>
      <c r="B98" s="7"/>
      <c r="C98" s="9"/>
      <c r="D98" s="80" t="s">
        <v>149</v>
      </c>
      <c r="E98" s="132" t="s">
        <v>11</v>
      </c>
      <c r="F98" s="133"/>
      <c r="G98" s="27" t="s">
        <v>12</v>
      </c>
      <c r="H98" s="80" t="s">
        <v>13</v>
      </c>
      <c r="I98" s="124"/>
      <c r="J98" s="35"/>
      <c r="K98" s="123"/>
    </row>
    <row r="99" spans="1:11" x14ac:dyDescent="0.25">
      <c r="A99" s="12"/>
      <c r="B99" s="8"/>
      <c r="C99" s="10"/>
      <c r="D99" s="82" t="s">
        <v>150</v>
      </c>
      <c r="E99" s="82"/>
      <c r="F99" s="83"/>
      <c r="G99" s="28"/>
      <c r="H99" s="82"/>
      <c r="I99" s="125"/>
      <c r="J99" s="94"/>
      <c r="K99" s="94"/>
    </row>
    <row r="100" spans="1:11" x14ac:dyDescent="0.25">
      <c r="A100" s="30">
        <v>1810</v>
      </c>
      <c r="B100" s="13" t="s">
        <v>14</v>
      </c>
      <c r="C100" s="14"/>
      <c r="D100" s="15">
        <v>84000</v>
      </c>
      <c r="E100" s="75"/>
      <c r="F100" s="75">
        <v>-44000</v>
      </c>
      <c r="G100" s="75"/>
      <c r="H100" s="99">
        <f>SUM(D100:F100)</f>
        <v>40000</v>
      </c>
      <c r="I100" s="97"/>
      <c r="J100" s="69"/>
      <c r="K100" s="69"/>
    </row>
    <row r="101" spans="1:11" x14ac:dyDescent="0.25">
      <c r="A101" s="31">
        <v>1819</v>
      </c>
      <c r="B101" s="67" t="s">
        <v>116</v>
      </c>
      <c r="C101" s="73"/>
      <c r="D101" s="24">
        <v>-45000</v>
      </c>
      <c r="E101" s="84">
        <v>45000</v>
      </c>
      <c r="F101" s="84"/>
      <c r="G101" s="84"/>
      <c r="H101" s="100"/>
      <c r="I101" s="97"/>
      <c r="J101" s="69"/>
      <c r="K101" s="69"/>
    </row>
    <row r="102" spans="1:11" x14ac:dyDescent="0.25">
      <c r="A102" s="31">
        <v>8070</v>
      </c>
      <c r="B102" s="68" t="s">
        <v>117</v>
      </c>
      <c r="C102" s="73"/>
      <c r="D102" s="24"/>
      <c r="E102" s="84">
        <v>-45000</v>
      </c>
      <c r="F102" s="84">
        <v>44000</v>
      </c>
      <c r="G102" s="84">
        <f>SUM(E102:F102)</f>
        <v>-1000</v>
      </c>
      <c r="H102" s="100"/>
      <c r="I102" s="97"/>
      <c r="J102" s="69"/>
      <c r="K102" s="69"/>
    </row>
    <row r="103" spans="1:11" x14ac:dyDescent="0.25">
      <c r="A103" s="31">
        <v>8080</v>
      </c>
      <c r="B103" s="67" t="s">
        <v>118</v>
      </c>
      <c r="C103" s="73"/>
      <c r="D103" s="24"/>
      <c r="E103" s="84"/>
      <c r="F103" s="84"/>
      <c r="G103" s="84"/>
      <c r="H103" s="100"/>
      <c r="I103" s="97"/>
      <c r="J103" s="69"/>
      <c r="K103" s="69"/>
    </row>
    <row r="104" spans="1:11" x14ac:dyDescent="0.25">
      <c r="A104" s="31">
        <v>8100</v>
      </c>
      <c r="B104" s="67" t="s">
        <v>119</v>
      </c>
      <c r="C104" s="73"/>
      <c r="D104" s="24"/>
      <c r="E104" s="84"/>
      <c r="F104" s="84"/>
      <c r="G104" s="84"/>
      <c r="H104" s="100"/>
      <c r="I104" s="97"/>
      <c r="J104" s="69"/>
      <c r="K104" s="69"/>
    </row>
    <row r="105" spans="1:11" x14ac:dyDescent="0.25">
      <c r="A105" s="32">
        <v>8170</v>
      </c>
      <c r="B105" s="16" t="s">
        <v>120</v>
      </c>
      <c r="C105" s="17"/>
      <c r="D105" s="18"/>
      <c r="E105" s="76"/>
      <c r="F105" s="76"/>
      <c r="G105" s="76"/>
      <c r="H105" s="101"/>
      <c r="I105" s="97"/>
      <c r="J105" s="69"/>
      <c r="K105" s="69"/>
    </row>
    <row r="108" spans="1:11" x14ac:dyDescent="0.25">
      <c r="B108" s="46" t="s">
        <v>140</v>
      </c>
    </row>
    <row r="109" spans="1:11" x14ac:dyDescent="0.25">
      <c r="B109" s="46" t="s">
        <v>142</v>
      </c>
    </row>
    <row r="110" spans="1:11" x14ac:dyDescent="0.25">
      <c r="B110" s="46" t="s">
        <v>141</v>
      </c>
    </row>
    <row r="112" spans="1:11" x14ac:dyDescent="0.25">
      <c r="A112" s="46" t="s">
        <v>8</v>
      </c>
      <c r="B112" s="46" t="s">
        <v>143</v>
      </c>
    </row>
    <row r="114" spans="1:17" x14ac:dyDescent="0.25">
      <c r="A114" s="19"/>
      <c r="B114" s="46" t="s">
        <v>108</v>
      </c>
      <c r="E114" s="5">
        <v>45000</v>
      </c>
    </row>
    <row r="115" spans="1:17" x14ac:dyDescent="0.25">
      <c r="A115" s="19" t="s">
        <v>1</v>
      </c>
      <c r="B115" s="46" t="s">
        <v>121</v>
      </c>
      <c r="E115" s="5">
        <f>200*210</f>
        <v>42000</v>
      </c>
    </row>
    <row r="116" spans="1:17" s="3" customFormat="1" ht="20.25" x14ac:dyDescent="0.3">
      <c r="A116" s="4" t="s">
        <v>0</v>
      </c>
      <c r="B116" s="46" t="s">
        <v>111</v>
      </c>
      <c r="C116" s="46"/>
      <c r="D116" s="46"/>
      <c r="E116" s="6">
        <f>E114-E115</f>
        <v>3000</v>
      </c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</row>
    <row r="118" spans="1:17" x14ac:dyDescent="0.25">
      <c r="B118" s="46" t="s">
        <v>122</v>
      </c>
      <c r="G118" s="5">
        <f>200*210</f>
        <v>42000</v>
      </c>
    </row>
    <row r="120" spans="1:17" x14ac:dyDescent="0.25">
      <c r="B120" s="46" t="s">
        <v>123</v>
      </c>
    </row>
  </sheetData>
  <mergeCells count="1">
    <mergeCell ref="E98:F9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Oppgave 3.32-3.34</vt:lpstr>
      <vt:lpstr>Oppgave 3.35-3.37</vt:lpstr>
      <vt:lpstr>Oppgave 3.38-3.41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2022-01-10T14:14:46Z</dcterms:modified>
</cp:coreProperties>
</file>