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ne dokumenter\Bokprosjektene\Grunnleggende regnskap 2020\Ny versjon\Nettsidene for studenter\Fortegnskontoer\Løsninger\"/>
    </mc:Choice>
  </mc:AlternateContent>
  <bookViews>
    <workbookView xWindow="600" yWindow="45" windowWidth="13995" windowHeight="7935" tabRatio="785" firstSheet="2" activeTab="6"/>
  </bookViews>
  <sheets>
    <sheet name="Oppgave 11.6" sheetId="6" r:id="rId1"/>
    <sheet name="Oppgave 11.7" sheetId="7" r:id="rId2"/>
    <sheet name="Oppgave 11.8" sheetId="8" r:id="rId3"/>
    <sheet name="Oppgave 11.9" sheetId="9" r:id="rId4"/>
    <sheet name="Oppgave 11.10" sheetId="10" r:id="rId5"/>
    <sheet name="Oppgave 11.11" sheetId="11" r:id="rId6"/>
    <sheet name="Oppgave 11.13" sheetId="12" r:id="rId7"/>
  </sheets>
  <calcPr calcId="152511"/>
</workbook>
</file>

<file path=xl/calcChain.xml><?xml version="1.0" encoding="utf-8"?>
<calcChain xmlns="http://schemas.openxmlformats.org/spreadsheetml/2006/main">
  <c r="G9" i="11" l="1"/>
  <c r="G11" i="11"/>
  <c r="G13" i="11"/>
  <c r="G14" i="11"/>
  <c r="G15" i="11"/>
  <c r="G17" i="11"/>
  <c r="G4" i="11"/>
  <c r="E16" i="11"/>
  <c r="G16" i="11" s="1"/>
  <c r="F20" i="11"/>
  <c r="F21" i="11"/>
  <c r="F22" i="11"/>
  <c r="F23" i="11"/>
  <c r="F26" i="11"/>
  <c r="F18" i="11"/>
  <c r="D12" i="11"/>
  <c r="D28" i="11" s="1"/>
  <c r="F28" i="11" s="1"/>
  <c r="D27" i="11"/>
  <c r="F27" i="11" s="1"/>
  <c r="D25" i="11"/>
  <c r="F25" i="11" s="1"/>
  <c r="M11" i="11"/>
  <c r="D8" i="11" s="1"/>
  <c r="G8" i="11" s="1"/>
  <c r="M10" i="11"/>
  <c r="E24" i="11"/>
  <c r="M8" i="11"/>
  <c r="E6" i="11" s="1"/>
  <c r="G6" i="11" s="1"/>
  <c r="D24" i="11"/>
  <c r="F24" i="11" s="1"/>
  <c r="D5" i="11"/>
  <c r="G5" i="11" s="1"/>
  <c r="M6" i="11"/>
  <c r="M4" i="11"/>
  <c r="D19" i="11" s="1"/>
  <c r="F19" i="11" s="1"/>
  <c r="C30" i="11"/>
  <c r="D25" i="10"/>
  <c r="D24" i="10"/>
  <c r="D23" i="10"/>
  <c r="D22" i="10"/>
  <c r="F19" i="10"/>
  <c r="E17" i="10"/>
  <c r="E16" i="10"/>
  <c r="F14" i="10"/>
  <c r="F13" i="10"/>
  <c r="C14" i="10"/>
  <c r="F8" i="9"/>
  <c r="F6" i="9"/>
  <c r="D10" i="9"/>
  <c r="F10" i="9" s="1"/>
  <c r="E14" i="9"/>
  <c r="E13" i="9"/>
  <c r="E12" i="9"/>
  <c r="D15" i="9" s="1"/>
  <c r="C11" i="9"/>
  <c r="F11" i="9" s="1"/>
  <c r="C5" i="9"/>
  <c r="F5" i="9" s="1"/>
  <c r="E19" i="8"/>
  <c r="F17" i="8"/>
  <c r="E29" i="11" l="1"/>
  <c r="F29" i="11" s="1"/>
  <c r="F30" i="11" s="1"/>
  <c r="D7" i="11"/>
  <c r="G7" i="11" s="1"/>
  <c r="G12" i="11"/>
  <c r="D30" i="11"/>
  <c r="E15" i="9"/>
  <c r="E16" i="9" s="1"/>
  <c r="D21" i="9"/>
  <c r="C16" i="9"/>
  <c r="D35" i="11" l="1"/>
  <c r="D34" i="11" s="1"/>
  <c r="E10" i="11" s="1"/>
  <c r="G10" i="11" l="1"/>
  <c r="G30" i="11" s="1"/>
  <c r="E30" i="11"/>
  <c r="D20" i="9"/>
  <c r="D7" i="9" s="1"/>
  <c r="F7" i="9" l="1"/>
  <c r="F16" i="9" s="1"/>
  <c r="D16" i="9"/>
  <c r="E13" i="7" l="1"/>
  <c r="D13" i="7"/>
  <c r="C20" i="7" s="1"/>
  <c r="F20" i="7" s="1"/>
  <c r="G27" i="6" l="1"/>
  <c r="F28" i="6"/>
  <c r="F12" i="6"/>
  <c r="G12" i="6"/>
  <c r="E12" i="6"/>
</calcChain>
</file>

<file path=xl/sharedStrings.xml><?xml version="1.0" encoding="utf-8"?>
<sst xmlns="http://schemas.openxmlformats.org/spreadsheetml/2006/main" count="213" uniqueCount="131">
  <si>
    <t>Årsresultat</t>
  </si>
  <si>
    <t>Saldobalanse</t>
  </si>
  <si>
    <t>Posteringer</t>
  </si>
  <si>
    <t>Resultat</t>
  </si>
  <si>
    <t>Balanse</t>
  </si>
  <si>
    <t>Nr.</t>
  </si>
  <si>
    <t>Konto</t>
  </si>
  <si>
    <t>Diverse eiendeler</t>
  </si>
  <si>
    <t>Diverse gjeld</t>
  </si>
  <si>
    <t>Diverse inntekter</t>
  </si>
  <si>
    <t>Diverse kostnader</t>
  </si>
  <si>
    <t>a)</t>
  </si>
  <si>
    <t>Varebeholdning</t>
  </si>
  <si>
    <t>Varekjøp</t>
  </si>
  <si>
    <t>Avskrivninger</t>
  </si>
  <si>
    <t>Andre driftskostnader</t>
  </si>
  <si>
    <t>Rentekostnader</t>
  </si>
  <si>
    <t>Biler</t>
  </si>
  <si>
    <t>Inventar</t>
  </si>
  <si>
    <t>Forskuddsbet. husleie</t>
  </si>
  <si>
    <t>Skyldig arbeidsg.avg.</t>
  </si>
  <si>
    <t>Påløpt arbeidsg.avg.</t>
  </si>
  <si>
    <t>Lønn</t>
  </si>
  <si>
    <t>Arbeidsgiveravgift</t>
  </si>
  <si>
    <t>Aksjekapital</t>
  </si>
  <si>
    <t>Annen egenkapital</t>
  </si>
  <si>
    <t>Avsatt utbytte</t>
  </si>
  <si>
    <t>Styrets forslag til disponering av årsoverskuddet</t>
  </si>
  <si>
    <t>Overført annen egenkapital</t>
  </si>
  <si>
    <t>Betalbar skatt</t>
  </si>
  <si>
    <t>Betalbar skatt (kostnad)</t>
  </si>
  <si>
    <t>Dato</t>
  </si>
  <si>
    <t>Tekst</t>
  </si>
  <si>
    <t>Forskuddsskatt</t>
  </si>
  <si>
    <t>Inngående balanse</t>
  </si>
  <si>
    <t>Skatteoppgjør</t>
  </si>
  <si>
    <t>Betalt restskatt</t>
  </si>
  <si>
    <t>b)</t>
  </si>
  <si>
    <t>Avsatt til utbytte</t>
  </si>
  <si>
    <t>Sum disponering</t>
  </si>
  <si>
    <t>Nr</t>
  </si>
  <si>
    <t>Utsatt skatt</t>
  </si>
  <si>
    <t>Endring i utsatt skatt</t>
  </si>
  <si>
    <t>Avgiftspliktig salg</t>
  </si>
  <si>
    <t>Obl. tjenestepensjon</t>
  </si>
  <si>
    <t>Endring utsatt skatt</t>
  </si>
  <si>
    <t>Feriepenger</t>
  </si>
  <si>
    <t>30.11.</t>
  </si>
  <si>
    <t>Honorar</t>
  </si>
  <si>
    <t>c)</t>
  </si>
  <si>
    <t>Påløpte feriepenger</t>
  </si>
  <si>
    <t>Løsning oppgave 11.6</t>
  </si>
  <si>
    <t>Bil.</t>
  </si>
  <si>
    <t>nr.</t>
  </si>
  <si>
    <t>13.11.</t>
  </si>
  <si>
    <t>Inngående balanse på kr 112 000 viser den skatten som selskapet har beregnet for 20x0, altså i fjor.</t>
  </si>
  <si>
    <t>har betalt kr 100 000 når skatteoppgjøret blir offentliggjort, noe som skjedde 23. oktober.</t>
  </si>
  <si>
    <t>De to beløpene (bilag 131 og 274) er den skatten som selskapet har betalt. Det betyr at selskapet</t>
  </si>
  <si>
    <t>Saldoen på konto 2540 Forskuddsskatt er nå på kr (111 800 – 100 000) = kr 11 800. Selskapet skylder altså</t>
  </si>
  <si>
    <t>kr 11 800, og dette beløpet forfaller tre uker etter at skatteoppgjøret blir offentliggjort.</t>
  </si>
  <si>
    <t>Vi legger merke til at det ikke blir bokført noe på kostnadskontoen 8300 Betalbar skatt. Vi snakker om skatten for</t>
  </si>
  <si>
    <t>Regnskap for 20x1</t>
  </si>
  <si>
    <t>i fjor, altså 20x0. Skattekostnaden for 20x1 blir først bokført når året er omme, dvs. ved årsoppgjøret for 20x1</t>
  </si>
  <si>
    <t>Utdrag av årsoppgjøret for 20x1</t>
  </si>
  <si>
    <t>Løsning oppgave 11.7</t>
  </si>
  <si>
    <r>
      <t xml:space="preserve">Betalbar skatt for20x1: kr 500 000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0,22 = kr 110 000</t>
    </r>
  </si>
  <si>
    <t>Vi ser at kostnaden for 20x1 ble kr 3 000 høyere enn den beregnede skatten for 20x1. Dette skyldes</t>
  </si>
  <si>
    <t>at selskapet har beregnet kr 3 000 for lite skatt i 20x0.</t>
  </si>
  <si>
    <t>Løsning oppgave 11.8</t>
  </si>
  <si>
    <t>Forklaring av beløpene på konto 2500 Betalbar skatt:</t>
  </si>
  <si>
    <t>kr 24 000 til kredit i råbalansen er beregnet skatt for 20x0, dvs. for fjoråret.</t>
  </si>
  <si>
    <t>termin resterende skatt.</t>
  </si>
  <si>
    <t>Løsning oppgave 11.9</t>
  </si>
  <si>
    <t>Løsning oppgave 11.10</t>
  </si>
  <si>
    <t>kr 120 000 til kredit er beregnet utsatt skatt per 31.12.x0.</t>
  </si>
  <si>
    <t>Konto 2500</t>
  </si>
  <si>
    <t>kr 340 000 til kredit er beregnet betalbar skatt for 20x0. Debettallet kr 339 500 er</t>
  </si>
  <si>
    <t>hva selskapet har beregnet.</t>
  </si>
  <si>
    <t>Konto 2540</t>
  </si>
  <si>
    <t xml:space="preserve">Konto 2120 </t>
  </si>
  <si>
    <r>
      <t xml:space="preserve">Debetbeløpet på kr 339 500 er den </t>
    </r>
    <r>
      <rPr>
        <i/>
        <sz val="12"/>
        <rFont val="Times New Roman"/>
        <family val="1"/>
      </rPr>
      <t>betalte</t>
    </r>
    <r>
      <rPr>
        <sz val="12"/>
        <rFont val="Times New Roman"/>
        <family val="1"/>
      </rPr>
      <t xml:space="preserve"> skatten i 20x1.</t>
    </r>
  </si>
  <si>
    <t>Skattekostnaden for 20x1 er kr (399 500 – 20 000) =</t>
  </si>
  <si>
    <t>Løsning oppgave 11.11</t>
  </si>
  <si>
    <t>Godtgjørelser under kr 10 000 fra ideelle organisasjoner er ikke innberetningspliktige, og det er dermed ingen plikt til å foreta skattetrekk.</t>
  </si>
  <si>
    <t>Alta ligger i Finnmark og har dermed 0 % arbeidsgiveravgift.</t>
  </si>
  <si>
    <t>hva selskapet har beregnet ved årsoppgjøret for 20x0.</t>
  </si>
  <si>
    <r>
      <t xml:space="preserve">Beregnet betalbar skatt for 20x1 er kr 168 000. Postering i forbindelse med årsoppgjøret for 20x1 blir kredit konto </t>
    </r>
    <r>
      <rPr>
        <i/>
        <sz val="12"/>
        <rFont val="Times New Roman"/>
        <family val="1"/>
      </rPr>
      <t>2500 Betalbar</t>
    </r>
  </si>
  <si>
    <t>kr 167 800, altså kr 200 lavere fordi vi beregnet kr 200 for mye skatt i fjor.</t>
  </si>
  <si>
    <r>
      <rPr>
        <i/>
        <sz val="12"/>
        <rFont val="Times New Roman"/>
        <family val="1"/>
      </rPr>
      <t>skatt</t>
    </r>
    <r>
      <rPr>
        <sz val="12"/>
        <rFont val="Times New Roman"/>
        <family val="1"/>
      </rPr>
      <t xml:space="preserve"> og debet konto </t>
    </r>
    <r>
      <rPr>
        <i/>
        <sz val="12"/>
        <rFont val="Times New Roman"/>
        <family val="1"/>
      </rPr>
      <t>8300 Betalbar skatt</t>
    </r>
    <r>
      <rPr>
        <sz val="12"/>
        <rFont val="Times New Roman"/>
        <family val="1"/>
      </rPr>
      <t xml:space="preserve">. Gjelden på kr 168 000 blir dermed ført til kredit balanse. Kostnaden for 20x1 blir </t>
    </r>
  </si>
  <si>
    <t>Løsning oppgave 11.13</t>
  </si>
  <si>
    <t>Saldo-</t>
  </si>
  <si>
    <t>balanse</t>
  </si>
  <si>
    <t>Bilag 548 er skatteoppgjøret som viser at den fastsatte skatten for 20x0 ble kr 111 800, altså kr 200 mindre enn</t>
  </si>
  <si>
    <t>Kasse-</t>
  </si>
  <si>
    <t>kreditt</t>
  </si>
  <si>
    <t>Betalbar</t>
  </si>
  <si>
    <t>skatt</t>
  </si>
  <si>
    <t>Forskudds-</t>
  </si>
  <si>
    <t>Kreditsaldoen på kr 200 på</t>
  </si>
  <si>
    <t>årsoppgjøret nedenfor.</t>
  </si>
  <si>
    <t xml:space="preserve">konto 2500 finner vi igjen i </t>
  </si>
  <si>
    <t>Bank-</t>
  </si>
  <si>
    <t>innskudd</t>
  </si>
  <si>
    <t>(kostnad)</t>
  </si>
  <si>
    <t>Forklaring av beløpene på konto 2540 Forskuddsskatt:</t>
  </si>
  <si>
    <r>
      <t xml:space="preserve">kr 22 000 til debet er betalingen av den </t>
    </r>
    <r>
      <rPr>
        <i/>
        <sz val="12"/>
        <rFont val="Times New Roman"/>
        <family val="1"/>
      </rPr>
      <t>fastsatte</t>
    </r>
    <r>
      <rPr>
        <sz val="12"/>
        <rFont val="Times New Roman"/>
        <family val="1"/>
      </rPr>
      <t xml:space="preserve"> skatten for 20x0 – to terminer forskuddsskatt og en</t>
    </r>
  </si>
  <si>
    <r>
      <t xml:space="preserve">kr 22 000 til kredit er </t>
    </r>
    <r>
      <rPr>
        <i/>
        <sz val="12"/>
        <rFont val="Times New Roman"/>
        <family val="1"/>
      </rPr>
      <t>fastsatt</t>
    </r>
    <r>
      <rPr>
        <sz val="12"/>
        <rFont val="Times New Roman"/>
        <family val="1"/>
      </rPr>
      <t xml:space="preserve"> skatt (ifølge skatteoppgjøret) for 20x0.</t>
    </r>
  </si>
  <si>
    <r>
      <t xml:space="preserve">kr 22 000 til debet i råbalansen er </t>
    </r>
    <r>
      <rPr>
        <i/>
        <sz val="12"/>
        <rFont val="Times New Roman"/>
        <family val="1"/>
      </rPr>
      <t>fastsatt</t>
    </r>
    <r>
      <rPr>
        <sz val="12"/>
        <rFont val="Times New Roman"/>
        <family val="1"/>
      </rPr>
      <t xml:space="preserve"> skatt for 20x0. Den faktiske skatten for 20x0 ble kr 22 000.</t>
    </r>
  </si>
  <si>
    <t>viser derfor bare saldoene.</t>
  </si>
  <si>
    <t>Når vi bruker fortegnskontoer, vil ikke råbalansen fremgå av kontoene. Kontoene nedenfor</t>
  </si>
  <si>
    <t>Kreditsaldoen på kr 1 000 på konto 2500 Betalbar skatt</t>
  </si>
  <si>
    <t>forteller at vi i fjor beregnet kr 1 000 for mye i skatt.</t>
  </si>
  <si>
    <t>Råbalansen forteller at vi beregnet kr 45 000, mens den</t>
  </si>
  <si>
    <t>fastsatte skatten var kr 44 000. Derfor blir årets kostnad</t>
  </si>
  <si>
    <t>kr 39 000, altså kr 1 000 lavere enn kr 40 000.</t>
  </si>
  <si>
    <r>
      <rPr>
        <i/>
        <sz val="12"/>
        <rFont val="Times New Roman"/>
        <family val="1"/>
      </rPr>
      <t>fastsatt</t>
    </r>
    <r>
      <rPr>
        <sz val="12"/>
        <rFont val="Times New Roman"/>
        <family val="1"/>
      </rPr>
      <t xml:space="preserve"> skatt i forbindelse med skatteoppgjøret for 20x0. Det faktiske skatten ble altså kr 500 lavere enn</t>
    </r>
  </si>
  <si>
    <r>
      <t xml:space="preserve">kr 339 500 til kredit er </t>
    </r>
    <r>
      <rPr>
        <i/>
        <sz val="12"/>
        <rFont val="Times New Roman"/>
        <family val="1"/>
      </rPr>
      <t>fastsatt</t>
    </r>
    <r>
      <rPr>
        <sz val="12"/>
        <rFont val="Times New Roman"/>
        <family val="1"/>
      </rPr>
      <t xml:space="preserve"> skatt for 20x0. Denne ble ført kredit konto 2540 og debet konto 2500.</t>
    </r>
  </si>
  <si>
    <t>eller:</t>
  </si>
  <si>
    <t>Betalbar skatt for 20x1</t>
  </si>
  <si>
    <t>For mye beregnet i 20x0</t>
  </si>
  <si>
    <t>Nedgang i utsatt skatt</t>
  </si>
  <si>
    <t>Skattekostnad</t>
  </si>
  <si>
    <t>Beholdningsøkning varer: 275 000 – 262 000 =</t>
  </si>
  <si>
    <r>
      <t xml:space="preserve">Avskrivning biler: 150 000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0,30 =</t>
    </r>
  </si>
  <si>
    <r>
      <t xml:space="preserve">Avskrivning inventar: 270 000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0,10 =</t>
    </r>
  </si>
  <si>
    <t>Husleie per måned: 37 500 : 3 =</t>
  </si>
  <si>
    <r>
      <t xml:space="preserve">Forskudd for januar og februar 20x2: 12 500 </t>
    </r>
    <r>
      <rPr>
        <sz val="12"/>
        <rFont val="Calibri"/>
        <family val="2"/>
      </rPr>
      <t>∙</t>
    </r>
    <r>
      <rPr>
        <sz val="12"/>
        <rFont val="Times New Roman"/>
        <family val="1"/>
      </rPr>
      <t xml:space="preserve"> 2 =</t>
    </r>
  </si>
  <si>
    <t>Påløpte</t>
  </si>
  <si>
    <t>feriepenger</t>
  </si>
  <si>
    <t>Ferie-</t>
  </si>
  <si>
    <t>penger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</si>
</sst>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/;@"/>
    <numFmt numFmtId="165" formatCode="d/m/"/>
    <numFmt numFmtId="167" formatCode="&quot;kr&quot;\ #,##0"/>
  </numFmts>
  <fonts count="14" x14ac:knownFonts="1">
    <font>
      <sz val="10"/>
      <name val="Arial"/>
    </font>
    <font>
      <sz val="12"/>
      <name val="Times New Roman"/>
      <family val="1"/>
    </font>
    <font>
      <sz val="10"/>
      <name val="Times New Roman"/>
      <family val="1"/>
    </font>
    <font>
      <sz val="9.5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name val="Calibri"/>
      <family val="2"/>
    </font>
    <font>
      <sz val="11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3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9" fontId="12" fillId="0" borderId="0" applyFont="0" applyFill="0" applyBorder="0" applyAlignment="0" applyProtection="0"/>
  </cellStyleXfs>
  <cellXfs count="167">
    <xf numFmtId="0" fontId="0" fillId="0" borderId="0" xfId="0"/>
    <xf numFmtId="0" fontId="1" fillId="0" borderId="0" xfId="1" applyFont="1"/>
    <xf numFmtId="0" fontId="1" fillId="0" borderId="15" xfId="1" applyFont="1" applyBorder="1" applyAlignment="1" applyProtection="1">
      <alignment horizontal="center"/>
    </xf>
    <xf numFmtId="0" fontId="1" fillId="0" borderId="15" xfId="1" applyFont="1" applyBorder="1" applyAlignment="1" applyProtection="1"/>
    <xf numFmtId="0" fontId="1" fillId="0" borderId="16" xfId="1" applyFont="1" applyBorder="1"/>
    <xf numFmtId="1" fontId="1" fillId="0" borderId="12" xfId="1" applyNumberFormat="1" applyFont="1" applyBorder="1" applyAlignment="1" applyProtection="1">
      <alignment horizontal="center"/>
    </xf>
    <xf numFmtId="3" fontId="1" fillId="0" borderId="12" xfId="1" applyNumberFormat="1" applyFont="1" applyBorder="1" applyProtection="1"/>
    <xf numFmtId="3" fontId="1" fillId="0" borderId="8" xfId="1" applyNumberFormat="1" applyFont="1" applyBorder="1" applyProtection="1"/>
    <xf numFmtId="3" fontId="1" fillId="0" borderId="7" xfId="1" applyNumberFormat="1" applyFont="1" applyBorder="1" applyProtection="1"/>
    <xf numFmtId="1" fontId="1" fillId="0" borderId="2" xfId="1" applyNumberFormat="1" applyFont="1" applyBorder="1" applyAlignment="1" applyProtection="1">
      <alignment horizontal="center"/>
    </xf>
    <xf numFmtId="3" fontId="1" fillId="0" borderId="6" xfId="1" applyNumberFormat="1" applyFont="1" applyBorder="1" applyProtection="1"/>
    <xf numFmtId="3" fontId="1" fillId="0" borderId="2" xfId="1" applyNumberFormat="1" applyFont="1" applyBorder="1" applyProtection="1"/>
    <xf numFmtId="3" fontId="1" fillId="0" borderId="2" xfId="1" applyNumberFormat="1" applyFont="1" applyBorder="1" applyAlignment="1" applyProtection="1">
      <alignment horizontal="left"/>
    </xf>
    <xf numFmtId="1" fontId="1" fillId="0" borderId="2" xfId="1" applyNumberFormat="1" applyFont="1" applyBorder="1" applyAlignment="1" applyProtection="1">
      <alignment horizontal="center"/>
      <protection locked="0"/>
    </xf>
    <xf numFmtId="0" fontId="1" fillId="0" borderId="5" xfId="1" quotePrefix="1" applyFont="1" applyBorder="1" applyAlignment="1" applyProtection="1">
      <alignment horizontal="left"/>
      <protection locked="0"/>
    </xf>
    <xf numFmtId="3" fontId="1" fillId="0" borderId="6" xfId="1" applyNumberFormat="1" applyFont="1" applyBorder="1" applyProtection="1">
      <protection locked="0"/>
    </xf>
    <xf numFmtId="0" fontId="1" fillId="0" borderId="5" xfId="1" applyFont="1" applyBorder="1" applyAlignment="1" applyProtection="1">
      <alignment horizontal="left"/>
      <protection locked="0"/>
    </xf>
    <xf numFmtId="1" fontId="1" fillId="0" borderId="3" xfId="1" applyNumberFormat="1" applyFont="1" applyBorder="1" applyAlignment="1" applyProtection="1">
      <alignment horizontal="center"/>
    </xf>
    <xf numFmtId="0" fontId="1" fillId="0" borderId="9" xfId="1" quotePrefix="1" applyFont="1" applyBorder="1" applyAlignment="1" applyProtection="1">
      <alignment horizontal="left"/>
    </xf>
    <xf numFmtId="3" fontId="1" fillId="0" borderId="4" xfId="1" applyNumberFormat="1" applyFont="1" applyBorder="1" applyProtection="1"/>
    <xf numFmtId="3" fontId="1" fillId="0" borderId="3" xfId="1" applyNumberFormat="1" applyFont="1" applyBorder="1" applyProtection="1"/>
    <xf numFmtId="3" fontId="1" fillId="0" borderId="1" xfId="1" applyNumberFormat="1" applyFont="1" applyBorder="1"/>
    <xf numFmtId="0" fontId="4" fillId="0" borderId="0" xfId="1" applyFont="1"/>
    <xf numFmtId="0" fontId="1" fillId="0" borderId="1" xfId="1" applyFont="1" applyBorder="1" applyAlignment="1">
      <alignment horizontal="center"/>
    </xf>
    <xf numFmtId="0" fontId="1" fillId="0" borderId="18" xfId="1" applyFont="1" applyBorder="1"/>
    <xf numFmtId="3" fontId="1" fillId="0" borderId="11" xfId="1" applyNumberFormat="1" applyFont="1" applyBorder="1"/>
    <xf numFmtId="3" fontId="1" fillId="0" borderId="0" xfId="1" applyNumberFormat="1" applyFont="1"/>
    <xf numFmtId="0" fontId="6" fillId="0" borderId="1" xfId="1" applyFont="1" applyBorder="1" applyAlignment="1" applyProtection="1">
      <alignment horizontal="center"/>
    </xf>
    <xf numFmtId="0" fontId="6" fillId="0" borderId="10" xfId="1" quotePrefix="1" applyFont="1" applyBorder="1" applyAlignment="1" applyProtection="1">
      <alignment horizontal="left"/>
    </xf>
    <xf numFmtId="3" fontId="1" fillId="0" borderId="0" xfId="1" applyNumberFormat="1" applyFont="1" applyBorder="1" applyProtection="1"/>
    <xf numFmtId="3" fontId="1" fillId="0" borderId="0" xfId="1" applyNumberFormat="1" applyFont="1" applyFill="1" applyBorder="1" applyProtection="1"/>
    <xf numFmtId="0" fontId="1" fillId="0" borderId="20" xfId="1" applyFont="1" applyBorder="1" applyAlignment="1" applyProtection="1"/>
    <xf numFmtId="1" fontId="1" fillId="0" borderId="1" xfId="1" applyNumberFormat="1" applyFont="1" applyBorder="1" applyAlignment="1" applyProtection="1">
      <alignment horizontal="center"/>
    </xf>
    <xf numFmtId="3" fontId="1" fillId="0" borderId="1" xfId="1" applyNumberFormat="1" applyFont="1" applyBorder="1" applyProtection="1"/>
    <xf numFmtId="0" fontId="7" fillId="0" borderId="0" xfId="1" applyFont="1"/>
    <xf numFmtId="0" fontId="1" fillId="0" borderId="13" xfId="1" applyFont="1" applyBorder="1" applyAlignment="1" applyProtection="1">
      <alignment horizontal="center"/>
    </xf>
    <xf numFmtId="0" fontId="1" fillId="0" borderId="14" xfId="1" applyFont="1" applyBorder="1"/>
    <xf numFmtId="1" fontId="1" fillId="0" borderId="7" xfId="1" applyNumberFormat="1" applyFont="1" applyBorder="1" applyAlignment="1" applyProtection="1">
      <alignment horizontal="center"/>
    </xf>
    <xf numFmtId="1" fontId="1" fillId="0" borderId="12" xfId="1" applyNumberFormat="1" applyFont="1" applyBorder="1" applyAlignment="1" applyProtection="1">
      <alignment horizontal="center"/>
      <protection locked="0"/>
    </xf>
    <xf numFmtId="0" fontId="1" fillId="0" borderId="22" xfId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</xf>
    <xf numFmtId="0" fontId="2" fillId="0" borderId="0" xfId="1" applyFont="1" applyAlignment="1" applyProtection="1">
      <alignment horizontal="center"/>
    </xf>
    <xf numFmtId="0" fontId="2" fillId="0" borderId="0" xfId="1" applyFont="1" applyAlignment="1" applyProtection="1">
      <alignment horizontal="left"/>
    </xf>
    <xf numFmtId="3" fontId="3" fillId="0" borderId="0" xfId="1" applyNumberFormat="1" applyFont="1" applyProtection="1"/>
    <xf numFmtId="0" fontId="2" fillId="0" borderId="0" xfId="1" applyFont="1" applyProtection="1"/>
    <xf numFmtId="0" fontId="1" fillId="0" borderId="13" xfId="1" applyFont="1" applyBorder="1" applyAlignment="1">
      <alignment horizontal="center"/>
    </xf>
    <xf numFmtId="0" fontId="1" fillId="0" borderId="15" xfId="1" applyFont="1" applyBorder="1"/>
    <xf numFmtId="0" fontId="1" fillId="0" borderId="19" xfId="1" applyFont="1" applyBorder="1"/>
    <xf numFmtId="164" fontId="1" fillId="0" borderId="12" xfId="1" applyNumberFormat="1" applyFont="1" applyBorder="1" applyAlignment="1">
      <alignment horizontal="right"/>
    </xf>
    <xf numFmtId="0" fontId="1" fillId="0" borderId="22" xfId="1" applyFont="1" applyBorder="1" applyAlignment="1">
      <alignment horizontal="left"/>
    </xf>
    <xf numFmtId="3" fontId="1" fillId="0" borderId="12" xfId="1" applyNumberFormat="1" applyFont="1" applyBorder="1"/>
    <xf numFmtId="164" fontId="1" fillId="0" borderId="2" xfId="1" applyNumberFormat="1" applyFont="1" applyBorder="1" applyAlignment="1">
      <alignment horizontal="right"/>
    </xf>
    <xf numFmtId="0" fontId="1" fillId="0" borderId="5" xfId="1" applyFont="1" applyBorder="1" applyAlignment="1">
      <alignment horizontal="left"/>
    </xf>
    <xf numFmtId="3" fontId="1" fillId="0" borderId="2" xfId="1" applyNumberFormat="1" applyFont="1" applyFill="1" applyBorder="1"/>
    <xf numFmtId="164" fontId="1" fillId="0" borderId="2" xfId="1" quotePrefix="1" applyNumberFormat="1" applyFont="1" applyBorder="1" applyAlignment="1">
      <alignment horizontal="right"/>
    </xf>
    <xf numFmtId="0" fontId="1" fillId="0" borderId="5" xfId="1" applyFont="1" applyBorder="1"/>
    <xf numFmtId="164" fontId="1" fillId="0" borderId="3" xfId="1" applyNumberFormat="1" applyFont="1" applyBorder="1" applyAlignment="1">
      <alignment horizontal="right"/>
    </xf>
    <xf numFmtId="0" fontId="1" fillId="0" borderId="9" xfId="1" applyFont="1" applyBorder="1" applyAlignment="1">
      <alignment horizontal="left"/>
    </xf>
    <xf numFmtId="3" fontId="1" fillId="0" borderId="19" xfId="1" applyNumberFormat="1" applyFont="1" applyFill="1" applyBorder="1"/>
    <xf numFmtId="0" fontId="1" fillId="0" borderId="11" xfId="1" applyFont="1" applyBorder="1"/>
    <xf numFmtId="3" fontId="1" fillId="0" borderId="1" xfId="1" applyNumberFormat="1" applyFont="1" applyFill="1" applyBorder="1"/>
    <xf numFmtId="0" fontId="1" fillId="0" borderId="0" xfId="1" applyFont="1" applyAlignment="1">
      <alignment horizontal="center"/>
    </xf>
    <xf numFmtId="49" fontId="2" fillId="0" borderId="13" xfId="1" applyNumberFormat="1" applyFont="1" applyBorder="1" applyAlignment="1">
      <alignment horizontal="center"/>
    </xf>
    <xf numFmtId="0" fontId="2" fillId="0" borderId="13" xfId="1" applyFont="1" applyBorder="1"/>
    <xf numFmtId="1" fontId="1" fillId="0" borderId="7" xfId="1" applyNumberFormat="1" applyFont="1" applyBorder="1" applyAlignment="1">
      <alignment horizontal="center"/>
    </xf>
    <xf numFmtId="0" fontId="1" fillId="0" borderId="8" xfId="1" applyFont="1" applyBorder="1" applyAlignment="1">
      <alignment horizontal="left"/>
    </xf>
    <xf numFmtId="1" fontId="1" fillId="0" borderId="3" xfId="1" applyNumberFormat="1" applyFont="1" applyBorder="1" applyAlignment="1">
      <alignment horizontal="center"/>
    </xf>
    <xf numFmtId="3" fontId="1" fillId="0" borderId="3" xfId="1" applyNumberFormat="1" applyFont="1" applyFill="1" applyBorder="1"/>
    <xf numFmtId="0" fontId="1" fillId="0" borderId="15" xfId="1" applyFont="1" applyBorder="1" applyAlignment="1">
      <alignment horizontal="center"/>
    </xf>
    <xf numFmtId="3" fontId="1" fillId="0" borderId="22" xfId="1" applyNumberFormat="1" applyFont="1" applyBorder="1" applyProtection="1"/>
    <xf numFmtId="3" fontId="1" fillId="0" borderId="3" xfId="1" applyNumberFormat="1" applyFont="1" applyBorder="1" applyAlignment="1" applyProtection="1">
      <alignment horizontal="left"/>
    </xf>
    <xf numFmtId="3" fontId="1" fillId="0" borderId="6" xfId="1" applyNumberFormat="1" applyFont="1" applyBorder="1" applyAlignment="1" applyProtection="1">
      <alignment horizontal="left"/>
    </xf>
    <xf numFmtId="1" fontId="1" fillId="0" borderId="19" xfId="1" applyNumberFormat="1" applyFont="1" applyBorder="1" applyAlignment="1" applyProtection="1">
      <alignment horizontal="center"/>
    </xf>
    <xf numFmtId="3" fontId="1" fillId="0" borderId="19" xfId="1" applyNumberFormat="1" applyFont="1" applyBorder="1" applyProtection="1"/>
    <xf numFmtId="3" fontId="1" fillId="0" borderId="23" xfId="1" applyNumberFormat="1" applyFont="1" applyBorder="1" applyProtection="1"/>
    <xf numFmtId="3" fontId="1" fillId="0" borderId="6" xfId="1" quotePrefix="1" applyNumberFormat="1" applyFont="1" applyBorder="1" applyAlignment="1" applyProtection="1">
      <alignment horizontal="left"/>
    </xf>
    <xf numFmtId="1" fontId="1" fillId="0" borderId="23" xfId="1" applyNumberFormat="1" applyFont="1" applyBorder="1" applyAlignment="1" applyProtection="1">
      <alignment horizontal="center"/>
      <protection locked="0"/>
    </xf>
    <xf numFmtId="0" fontId="1" fillId="0" borderId="24" xfId="1" applyFont="1" applyBorder="1" applyAlignment="1" applyProtection="1">
      <alignment horizontal="left"/>
      <protection locked="0"/>
    </xf>
    <xf numFmtId="3" fontId="1" fillId="0" borderId="25" xfId="1" applyNumberFormat="1" applyFont="1" applyBorder="1" applyProtection="1">
      <protection locked="0"/>
    </xf>
    <xf numFmtId="0" fontId="1" fillId="0" borderId="15" xfId="1" applyFont="1" applyBorder="1" applyAlignment="1">
      <alignment horizontal="left"/>
    </xf>
    <xf numFmtId="0" fontId="8" fillId="0" borderId="0" xfId="1" applyFont="1"/>
    <xf numFmtId="49" fontId="2" fillId="0" borderId="18" xfId="1" applyNumberFormat="1" applyFont="1" applyBorder="1" applyAlignment="1" applyProtection="1">
      <alignment horizontal="center"/>
    </xf>
    <xf numFmtId="49" fontId="2" fillId="0" borderId="19" xfId="1" applyNumberFormat="1" applyFont="1" applyBorder="1" applyProtection="1"/>
    <xf numFmtId="0" fontId="8" fillId="0" borderId="14" xfId="1" applyFont="1" applyBorder="1"/>
    <xf numFmtId="0" fontId="8" fillId="0" borderId="16" xfId="1" applyFont="1" applyBorder="1"/>
    <xf numFmtId="3" fontId="1" fillId="0" borderId="16" xfId="1" applyNumberFormat="1" applyFont="1" applyBorder="1" applyAlignment="1">
      <alignment horizontal="center"/>
    </xf>
    <xf numFmtId="165" fontId="1" fillId="0" borderId="2" xfId="1" applyNumberFormat="1" applyFont="1" applyBorder="1" applyAlignment="1" applyProtection="1">
      <alignment horizontal="right"/>
      <protection locked="0"/>
    </xf>
    <xf numFmtId="0" fontId="1" fillId="0" borderId="2" xfId="1" applyFont="1" applyBorder="1" applyAlignment="1" applyProtection="1">
      <alignment horizontal="left"/>
      <protection locked="0"/>
    </xf>
    <xf numFmtId="3" fontId="1" fillId="0" borderId="2" xfId="1" applyNumberFormat="1" applyFont="1" applyBorder="1"/>
    <xf numFmtId="165" fontId="1" fillId="0" borderId="3" xfId="1" applyNumberFormat="1" applyFont="1" applyBorder="1" applyAlignment="1" applyProtection="1">
      <alignment horizontal="right"/>
      <protection locked="0"/>
    </xf>
    <xf numFmtId="0" fontId="1" fillId="0" borderId="3" xfId="1" applyFont="1" applyBorder="1" applyAlignment="1" applyProtection="1">
      <alignment horizontal="left"/>
      <protection locked="0"/>
    </xf>
    <xf numFmtId="3" fontId="1" fillId="0" borderId="3" xfId="1" applyNumberFormat="1" applyFont="1" applyBorder="1"/>
    <xf numFmtId="0" fontId="9" fillId="0" borderId="0" xfId="1" applyFont="1"/>
    <xf numFmtId="3" fontId="4" fillId="0" borderId="0" xfId="1" applyNumberFormat="1" applyFont="1"/>
    <xf numFmtId="0" fontId="1" fillId="0" borderId="13" xfId="1" applyFont="1" applyBorder="1" applyAlignment="1" applyProtection="1"/>
    <xf numFmtId="0" fontId="1" fillId="0" borderId="21" xfId="1" applyFont="1" applyBorder="1"/>
    <xf numFmtId="164" fontId="1" fillId="0" borderId="12" xfId="1" applyNumberFormat="1" applyFont="1" applyBorder="1" applyAlignment="1" applyProtection="1">
      <alignment horizontal="center"/>
      <protection locked="0"/>
    </xf>
    <xf numFmtId="164" fontId="1" fillId="0" borderId="2" xfId="1" applyNumberFormat="1" applyFont="1" applyBorder="1" applyAlignment="1" applyProtection="1">
      <alignment horizontal="center"/>
      <protection locked="0"/>
    </xf>
    <xf numFmtId="164" fontId="1" fillId="0" borderId="3" xfId="1" applyNumberFormat="1" applyFont="1" applyBorder="1" applyAlignment="1" applyProtection="1">
      <alignment horizontal="center"/>
    </xf>
    <xf numFmtId="0" fontId="11" fillId="0" borderId="12" xfId="1" applyFont="1" applyBorder="1" applyAlignment="1" applyProtection="1">
      <alignment horizontal="left"/>
      <protection locked="0"/>
    </xf>
    <xf numFmtId="0" fontId="11" fillId="0" borderId="2" xfId="1" applyFont="1" applyBorder="1" applyAlignment="1" applyProtection="1">
      <alignment horizontal="left"/>
      <protection locked="0"/>
    </xf>
    <xf numFmtId="0" fontId="11" fillId="0" borderId="3" xfId="1" applyFont="1" applyBorder="1" applyAlignment="1" applyProtection="1">
      <alignment horizontal="left"/>
    </xf>
    <xf numFmtId="167" fontId="1" fillId="0" borderId="17" xfId="1" applyNumberFormat="1" applyFont="1" applyBorder="1"/>
    <xf numFmtId="3" fontId="1" fillId="0" borderId="7" xfId="1" applyNumberFormat="1" applyFont="1" applyFill="1" applyBorder="1" applyProtection="1">
      <protection locked="0"/>
    </xf>
    <xf numFmtId="3" fontId="1" fillId="0" borderId="8" xfId="1" applyNumberFormat="1" applyFont="1" applyFill="1" applyBorder="1" applyProtection="1"/>
    <xf numFmtId="3" fontId="1" fillId="0" borderId="7" xfId="1" applyNumberFormat="1" applyFont="1" applyFill="1" applyBorder="1" applyProtection="1"/>
    <xf numFmtId="3" fontId="1" fillId="0" borderId="2" xfId="1" applyNumberFormat="1" applyFont="1" applyFill="1" applyBorder="1" applyProtection="1">
      <protection locked="0"/>
    </xf>
    <xf numFmtId="3" fontId="1" fillId="0" borderId="5" xfId="1" applyNumberFormat="1" applyFont="1" applyFill="1" applyBorder="1" applyProtection="1"/>
    <xf numFmtId="3" fontId="1" fillId="0" borderId="2" xfId="1" applyNumberFormat="1" applyFont="1" applyFill="1" applyBorder="1" applyProtection="1"/>
    <xf numFmtId="3" fontId="1" fillId="0" borderId="3" xfId="1" applyNumberFormat="1" applyFont="1" applyFill="1" applyBorder="1" applyProtection="1"/>
    <xf numFmtId="3" fontId="1" fillId="0" borderId="3" xfId="1" applyNumberFormat="1" applyFont="1" applyFill="1" applyBorder="1" applyProtection="1">
      <protection locked="0"/>
    </xf>
    <xf numFmtId="0" fontId="1" fillId="0" borderId="14" xfId="1" applyFont="1" applyFill="1" applyBorder="1" applyAlignment="1" applyProtection="1">
      <alignment horizontal="center" vertical="center"/>
    </xf>
    <xf numFmtId="0" fontId="1" fillId="0" borderId="16" xfId="1" applyFont="1" applyFill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center"/>
    </xf>
    <xf numFmtId="3" fontId="1" fillId="0" borderId="9" xfId="1" applyNumberFormat="1" applyFont="1" applyFill="1" applyBorder="1" applyProtection="1"/>
    <xf numFmtId="3" fontId="1" fillId="0" borderId="1" xfId="1" applyNumberFormat="1" applyFont="1" applyFill="1" applyBorder="1" applyProtection="1"/>
    <xf numFmtId="3" fontId="1" fillId="0" borderId="23" xfId="1" applyNumberFormat="1" applyFont="1" applyFill="1" applyBorder="1" applyProtection="1">
      <protection locked="0"/>
    </xf>
    <xf numFmtId="3" fontId="1" fillId="0" borderId="24" xfId="1" applyNumberFormat="1" applyFont="1" applyFill="1" applyBorder="1" applyProtection="1"/>
    <xf numFmtId="0" fontId="1" fillId="0" borderId="18" xfId="1" applyFont="1" applyBorder="1" applyAlignment="1" applyProtection="1">
      <alignment horizontal="center"/>
    </xf>
    <xf numFmtId="0" fontId="1" fillId="0" borderId="18" xfId="1" applyFont="1" applyBorder="1" applyAlignment="1" applyProtection="1"/>
    <xf numFmtId="0" fontId="1" fillId="0" borderId="19" xfId="1" applyFont="1" applyBorder="1" applyAlignment="1" applyProtection="1">
      <alignment horizontal="center"/>
    </xf>
    <xf numFmtId="0" fontId="1" fillId="0" borderId="19" xfId="1" applyFont="1" applyBorder="1" applyAlignment="1">
      <alignment horizontal="center"/>
    </xf>
    <xf numFmtId="0" fontId="1" fillId="0" borderId="0" xfId="1" applyFont="1" applyBorder="1" applyAlignment="1" applyProtection="1">
      <alignment horizontal="center"/>
    </xf>
    <xf numFmtId="164" fontId="1" fillId="0" borderId="0" xfId="1" applyNumberFormat="1" applyFont="1" applyBorder="1" applyAlignment="1" applyProtection="1">
      <alignment horizontal="center"/>
    </xf>
    <xf numFmtId="0" fontId="1" fillId="0" borderId="0" xfId="1" applyFont="1" applyBorder="1" applyAlignment="1" applyProtection="1">
      <alignment horizontal="left"/>
    </xf>
    <xf numFmtId="0" fontId="11" fillId="0" borderId="0" xfId="1" applyFont="1" applyBorder="1" applyAlignment="1" applyProtection="1">
      <alignment horizontal="left"/>
    </xf>
    <xf numFmtId="3" fontId="1" fillId="0" borderId="0" xfId="1" applyNumberFormat="1" applyFont="1" applyFill="1" applyBorder="1" applyProtection="1">
      <protection locked="0"/>
    </xf>
    <xf numFmtId="0" fontId="1" fillId="0" borderId="13" xfId="1" applyFont="1" applyBorder="1" applyAlignment="1" applyProtection="1">
      <alignment horizontal="center"/>
    </xf>
    <xf numFmtId="0" fontId="1" fillId="0" borderId="20" xfId="1" applyFont="1" applyBorder="1" applyAlignment="1" applyProtection="1">
      <alignment horizontal="center"/>
    </xf>
    <xf numFmtId="0" fontId="1" fillId="0" borderId="14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1" fontId="1" fillId="0" borderId="20" xfId="1" applyNumberFormat="1" applyFont="1" applyBorder="1" applyAlignment="1">
      <alignment horizontal="center"/>
    </xf>
    <xf numFmtId="1" fontId="1" fillId="0" borderId="15" xfId="1" applyNumberFormat="1" applyFont="1" applyBorder="1" applyAlignment="1">
      <alignment horizontal="center"/>
    </xf>
    <xf numFmtId="1" fontId="1" fillId="0" borderId="13" xfId="1" applyNumberFormat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3" fontId="1" fillId="2" borderId="1" xfId="1" applyNumberFormat="1" applyFont="1" applyFill="1" applyBorder="1" applyProtection="1"/>
    <xf numFmtId="3" fontId="1" fillId="2" borderId="6" xfId="1" applyNumberFormat="1" applyFont="1" applyFill="1" applyBorder="1" applyProtection="1">
      <protection locked="0"/>
    </xf>
    <xf numFmtId="0" fontId="1" fillId="2" borderId="0" xfId="1" applyFont="1" applyFill="1" applyAlignment="1">
      <alignment horizontal="left" indent="1"/>
    </xf>
    <xf numFmtId="0" fontId="1" fillId="2" borderId="0" xfId="1" applyFont="1" applyFill="1"/>
    <xf numFmtId="0" fontId="1" fillId="0" borderId="26" xfId="1" applyFont="1" applyBorder="1" applyAlignment="1">
      <alignment horizontal="center"/>
    </xf>
    <xf numFmtId="3" fontId="1" fillId="0" borderId="16" xfId="1" applyNumberFormat="1" applyFont="1" applyFill="1" applyBorder="1" applyAlignment="1">
      <alignment horizontal="center"/>
    </xf>
    <xf numFmtId="3" fontId="1" fillId="0" borderId="19" xfId="1" applyNumberFormat="1" applyFont="1" applyBorder="1" applyAlignment="1">
      <alignment horizontal="center"/>
    </xf>
    <xf numFmtId="3" fontId="1" fillId="0" borderId="19" xfId="1" applyNumberFormat="1" applyFont="1" applyFill="1" applyBorder="1" applyAlignment="1">
      <alignment horizontal="center"/>
    </xf>
    <xf numFmtId="0" fontId="1" fillId="0" borderId="17" xfId="1" applyFont="1" applyBorder="1"/>
    <xf numFmtId="3" fontId="1" fillId="2" borderId="1" xfId="1" applyNumberFormat="1" applyFont="1" applyFill="1" applyBorder="1"/>
    <xf numFmtId="3" fontId="1" fillId="0" borderId="12" xfId="1" applyNumberFormat="1" applyFont="1" applyFill="1" applyBorder="1"/>
    <xf numFmtId="3" fontId="1" fillId="0" borderId="7" xfId="1" applyNumberFormat="1" applyFont="1" applyFill="1" applyBorder="1"/>
    <xf numFmtId="3" fontId="1" fillId="2" borderId="7" xfId="1" applyNumberFormat="1" applyFont="1" applyFill="1" applyBorder="1"/>
    <xf numFmtId="3" fontId="1" fillId="0" borderId="12" xfId="1" applyNumberFormat="1" applyFont="1" applyFill="1" applyBorder="1" applyProtection="1">
      <protection locked="0"/>
    </xf>
    <xf numFmtId="3" fontId="1" fillId="0" borderId="12" xfId="1" applyNumberFormat="1" applyFont="1" applyFill="1" applyBorder="1" applyProtection="1"/>
    <xf numFmtId="0" fontId="13" fillId="0" borderId="0" xfId="1" applyFont="1"/>
    <xf numFmtId="3" fontId="1" fillId="0" borderId="19" xfId="1" applyNumberFormat="1" applyFont="1" applyFill="1" applyBorder="1" applyProtection="1">
      <protection locked="0"/>
    </xf>
    <xf numFmtId="3" fontId="1" fillId="0" borderId="19" xfId="1" applyNumberFormat="1" applyFont="1" applyFill="1" applyBorder="1" applyProtection="1"/>
    <xf numFmtId="3" fontId="1" fillId="0" borderId="23" xfId="1" applyNumberFormat="1" applyFont="1" applyFill="1" applyBorder="1" applyProtection="1"/>
    <xf numFmtId="0" fontId="4" fillId="0" borderId="0" xfId="1" applyFont="1" applyAlignment="1">
      <alignment horizontal="center"/>
    </xf>
    <xf numFmtId="3" fontId="1" fillId="0" borderId="0" xfId="1" applyNumberFormat="1" applyFont="1" applyAlignment="1">
      <alignment horizontal="center"/>
    </xf>
    <xf numFmtId="3" fontId="1" fillId="2" borderId="0" xfId="1" applyNumberFormat="1" applyFont="1" applyFill="1"/>
    <xf numFmtId="3" fontId="1" fillId="2" borderId="2" xfId="1" applyNumberFormat="1" applyFont="1" applyFill="1" applyBorder="1" applyProtection="1">
      <protection locked="0"/>
    </xf>
    <xf numFmtId="3" fontId="1" fillId="3" borderId="0" xfId="1" applyNumberFormat="1" applyFont="1" applyFill="1"/>
    <xf numFmtId="3" fontId="1" fillId="3" borderId="2" xfId="1" applyNumberFormat="1" applyFont="1" applyFill="1" applyBorder="1" applyProtection="1">
      <protection locked="0"/>
    </xf>
    <xf numFmtId="3" fontId="1" fillId="4" borderId="0" xfId="1" applyNumberFormat="1" applyFont="1" applyFill="1"/>
    <xf numFmtId="3" fontId="1" fillId="4" borderId="2" xfId="1" applyNumberFormat="1" applyFont="1" applyFill="1" applyBorder="1" applyProtection="1">
      <protection locked="0"/>
    </xf>
    <xf numFmtId="3" fontId="1" fillId="5" borderId="0" xfId="1" applyNumberFormat="1" applyFont="1" applyFill="1"/>
    <xf numFmtId="3" fontId="1" fillId="5" borderId="2" xfId="1" applyNumberFormat="1" applyFont="1" applyFill="1" applyBorder="1" applyProtection="1">
      <protection locked="0"/>
    </xf>
    <xf numFmtId="0" fontId="1" fillId="0" borderId="13" xfId="1" applyFont="1" applyBorder="1" applyAlignment="1" applyProtection="1">
      <alignment horizontal="center"/>
    </xf>
    <xf numFmtId="0" fontId="1" fillId="0" borderId="20" xfId="1" applyFont="1" applyBorder="1" applyAlignment="1" applyProtection="1">
      <alignment horizontal="center"/>
    </xf>
  </cellXfs>
  <cellStyles count="3">
    <cellStyle name="Normal" xfId="0" builtinId="0"/>
    <cellStyle name="Normal 2" xfId="1"/>
    <cellStyle name="Prosent 2" xfId="2"/>
  </cellStyles>
  <dxfs count="0"/>
  <tableStyles count="0" defaultTableStyle="TableStyleMedium2" defaultPivotStyle="PivotStyleLight16"/>
  <colors>
    <mruColors>
      <color rgb="FF99FF33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topLeftCell="B1" workbookViewId="0">
      <selection activeCell="M15" sqref="M15"/>
    </sheetView>
  </sheetViews>
  <sheetFormatPr baseColWidth="10" defaultRowHeight="15.75" x14ac:dyDescent="0.25"/>
  <cols>
    <col min="1" max="1" width="6.7109375" style="1" bestFit="1" customWidth="1"/>
    <col min="2" max="2" width="22.85546875" style="1" bestFit="1" customWidth="1"/>
    <col min="3" max="3" width="4" style="1" customWidth="1"/>
    <col min="4" max="4" width="11.85546875" style="1" customWidth="1"/>
    <col min="5" max="16384" width="11.42578125" style="1"/>
  </cols>
  <sheetData>
    <row r="1" spans="1:11" x14ac:dyDescent="0.25">
      <c r="A1" s="92" t="s">
        <v>51</v>
      </c>
    </row>
    <row r="3" spans="1:11" x14ac:dyDescent="0.25">
      <c r="A3" s="1" t="s">
        <v>11</v>
      </c>
      <c r="B3" s="92" t="s">
        <v>61</v>
      </c>
    </row>
    <row r="4" spans="1:11" x14ac:dyDescent="0.25">
      <c r="A4" s="35" t="s">
        <v>5</v>
      </c>
      <c r="B4" s="94" t="s">
        <v>6</v>
      </c>
      <c r="C4" s="2" t="s">
        <v>52</v>
      </c>
      <c r="D4" s="113">
        <v>2380</v>
      </c>
      <c r="E4" s="2">
        <v>2500</v>
      </c>
      <c r="F4" s="2">
        <v>2540</v>
      </c>
      <c r="G4" s="2">
        <v>8300</v>
      </c>
    </row>
    <row r="5" spans="1:11" x14ac:dyDescent="0.25">
      <c r="A5" s="118"/>
      <c r="B5" s="119"/>
      <c r="C5" s="121" t="s">
        <v>53</v>
      </c>
      <c r="D5" s="122" t="s">
        <v>93</v>
      </c>
      <c r="E5" s="118" t="s">
        <v>95</v>
      </c>
      <c r="F5" s="118" t="s">
        <v>97</v>
      </c>
      <c r="G5" s="120" t="s">
        <v>95</v>
      </c>
    </row>
    <row r="6" spans="1:11" x14ac:dyDescent="0.25">
      <c r="A6" s="36"/>
      <c r="B6" s="36"/>
      <c r="C6" s="4"/>
      <c r="D6" s="111" t="s">
        <v>94</v>
      </c>
      <c r="E6" s="111" t="s">
        <v>96</v>
      </c>
      <c r="F6" s="111" t="s">
        <v>96</v>
      </c>
      <c r="G6" s="112" t="s">
        <v>96</v>
      </c>
    </row>
    <row r="7" spans="1:11" x14ac:dyDescent="0.25">
      <c r="A7" s="96">
        <v>43466</v>
      </c>
      <c r="B7" s="39" t="s">
        <v>34</v>
      </c>
      <c r="C7" s="99"/>
      <c r="D7" s="15"/>
      <c r="E7" s="106">
        <v>-112000</v>
      </c>
      <c r="F7" s="107"/>
      <c r="G7" s="106"/>
    </row>
    <row r="8" spans="1:11" x14ac:dyDescent="0.25">
      <c r="A8" s="97">
        <v>43511</v>
      </c>
      <c r="B8" s="16"/>
      <c r="C8" s="100">
        <v>131</v>
      </c>
      <c r="D8" s="78">
        <v>-50000</v>
      </c>
      <c r="E8" s="116"/>
      <c r="F8" s="117">
        <v>50000</v>
      </c>
      <c r="G8" s="116"/>
    </row>
    <row r="9" spans="1:11" x14ac:dyDescent="0.25">
      <c r="A9" s="97">
        <v>43570</v>
      </c>
      <c r="B9" s="16"/>
      <c r="C9" s="100">
        <v>274</v>
      </c>
      <c r="D9" s="78">
        <v>-50000</v>
      </c>
      <c r="E9" s="116"/>
      <c r="F9" s="117">
        <v>50000</v>
      </c>
      <c r="G9" s="116"/>
      <c r="H9" s="138" t="s">
        <v>98</v>
      </c>
      <c r="I9" s="139"/>
      <c r="J9" s="139"/>
    </row>
    <row r="10" spans="1:11" x14ac:dyDescent="0.25">
      <c r="A10" s="97">
        <v>44114</v>
      </c>
      <c r="B10" s="16"/>
      <c r="C10" s="100">
        <v>548</v>
      </c>
      <c r="D10" s="78"/>
      <c r="E10" s="116">
        <v>111800</v>
      </c>
      <c r="F10" s="117">
        <v>-111800</v>
      </c>
      <c r="G10" s="116"/>
      <c r="H10" s="138" t="s">
        <v>100</v>
      </c>
      <c r="I10" s="139"/>
      <c r="J10" s="139"/>
    </row>
    <row r="11" spans="1:11" x14ac:dyDescent="0.25">
      <c r="A11" s="98" t="s">
        <v>54</v>
      </c>
      <c r="B11" s="40"/>
      <c r="C11" s="101">
        <v>603</v>
      </c>
      <c r="D11" s="19">
        <v>-11800</v>
      </c>
      <c r="E11" s="109"/>
      <c r="F11" s="110">
        <v>11800</v>
      </c>
      <c r="G11" s="110"/>
      <c r="H11" s="138" t="s">
        <v>99</v>
      </c>
      <c r="I11" s="139"/>
      <c r="J11" s="139"/>
    </row>
    <row r="12" spans="1:11" s="22" customFormat="1" ht="20.25" x14ac:dyDescent="0.3">
      <c r="A12" s="123"/>
      <c r="B12" s="124"/>
      <c r="C12" s="124"/>
      <c r="D12" s="29"/>
      <c r="E12" s="136">
        <f>SUM(E7:E11)</f>
        <v>-200</v>
      </c>
      <c r="F12" s="115">
        <f t="shared" ref="F12:G12" si="0">SUM(F7:F11)</f>
        <v>0</v>
      </c>
      <c r="G12" s="115">
        <f t="shared" si="0"/>
        <v>0</v>
      </c>
      <c r="H12" s="1"/>
      <c r="J12" s="1"/>
      <c r="K12" s="1"/>
    </row>
    <row r="13" spans="1:11" x14ac:dyDescent="0.25">
      <c r="A13" s="123"/>
      <c r="B13" s="124"/>
      <c r="C13" s="125"/>
      <c r="D13" s="29"/>
      <c r="E13" s="30"/>
      <c r="F13" s="126"/>
      <c r="G13" s="126"/>
    </row>
    <row r="14" spans="1:11" x14ac:dyDescent="0.25">
      <c r="B14" s="1" t="s">
        <v>55</v>
      </c>
    </row>
    <row r="15" spans="1:11" x14ac:dyDescent="0.25">
      <c r="B15" s="1" t="s">
        <v>57</v>
      </c>
    </row>
    <row r="16" spans="1:11" x14ac:dyDescent="0.25">
      <c r="B16" s="1" t="s">
        <v>56</v>
      </c>
    </row>
    <row r="17" spans="1:7" x14ac:dyDescent="0.25">
      <c r="B17" s="1" t="s">
        <v>92</v>
      </c>
    </row>
    <row r="18" spans="1:7" x14ac:dyDescent="0.25">
      <c r="B18" s="1" t="s">
        <v>85</v>
      </c>
    </row>
    <row r="19" spans="1:7" x14ac:dyDescent="0.25">
      <c r="B19" s="1" t="s">
        <v>58</v>
      </c>
    </row>
    <row r="20" spans="1:7" x14ac:dyDescent="0.25">
      <c r="B20" s="1" t="s">
        <v>59</v>
      </c>
    </row>
    <row r="21" spans="1:7" x14ac:dyDescent="0.25">
      <c r="B21" s="1" t="s">
        <v>60</v>
      </c>
    </row>
    <row r="22" spans="1:7" x14ac:dyDescent="0.25">
      <c r="B22" s="1" t="s">
        <v>62</v>
      </c>
    </row>
    <row r="24" spans="1:7" x14ac:dyDescent="0.25">
      <c r="A24" s="1" t="s">
        <v>37</v>
      </c>
      <c r="B24" s="92" t="s">
        <v>63</v>
      </c>
    </row>
    <row r="25" spans="1:7" x14ac:dyDescent="0.25">
      <c r="A25" s="35" t="s">
        <v>5</v>
      </c>
      <c r="B25" s="94" t="s">
        <v>6</v>
      </c>
      <c r="C25" s="31"/>
      <c r="D25" s="113" t="s">
        <v>90</v>
      </c>
      <c r="E25" s="2" t="s">
        <v>2</v>
      </c>
      <c r="F25" s="2" t="s">
        <v>3</v>
      </c>
      <c r="G25" s="2" t="s">
        <v>4</v>
      </c>
    </row>
    <row r="26" spans="1:7" x14ac:dyDescent="0.25">
      <c r="A26" s="36"/>
      <c r="B26" s="36"/>
      <c r="C26" s="95"/>
      <c r="D26" s="111" t="s">
        <v>91</v>
      </c>
      <c r="E26" s="111"/>
      <c r="F26" s="111"/>
      <c r="G26" s="112"/>
    </row>
    <row r="27" spans="1:7" x14ac:dyDescent="0.25">
      <c r="A27" s="38">
        <v>2500</v>
      </c>
      <c r="B27" s="39" t="s">
        <v>29</v>
      </c>
      <c r="C27" s="39"/>
      <c r="D27" s="137">
        <v>-200</v>
      </c>
      <c r="E27" s="106">
        <v>-167800</v>
      </c>
      <c r="F27" s="107"/>
      <c r="G27" s="106">
        <f>SUM(D27:F27)</f>
        <v>-168000</v>
      </c>
    </row>
    <row r="28" spans="1:7" x14ac:dyDescent="0.25">
      <c r="A28" s="17">
        <v>8300</v>
      </c>
      <c r="B28" s="40" t="s">
        <v>30</v>
      </c>
      <c r="C28" s="40"/>
      <c r="D28" s="19"/>
      <c r="E28" s="109">
        <v>167800</v>
      </c>
      <c r="F28" s="110">
        <f>SUM(E28)</f>
        <v>167800</v>
      </c>
      <c r="G28" s="110"/>
    </row>
    <row r="29" spans="1:7" s="44" customFormat="1" ht="12.75" x14ac:dyDescent="0.2">
      <c r="A29" s="41"/>
      <c r="B29" s="42"/>
      <c r="C29" s="42"/>
      <c r="D29" s="43"/>
      <c r="E29" s="43"/>
      <c r="F29" s="43"/>
      <c r="G29" s="43"/>
    </row>
    <row r="30" spans="1:7" x14ac:dyDescent="0.25">
      <c r="B30" s="1" t="s">
        <v>86</v>
      </c>
    </row>
    <row r="31" spans="1:7" x14ac:dyDescent="0.25">
      <c r="B31" s="1" t="s">
        <v>88</v>
      </c>
    </row>
    <row r="32" spans="1:7" x14ac:dyDescent="0.25">
      <c r="B32" s="1" t="s">
        <v>87</v>
      </c>
    </row>
  </sheetData>
  <pageMargins left="0.74803149606299213" right="0.74803149606299213" top="0.98425196850393704" bottom="0.78740157480314965" header="0.51181102362204722" footer="0.51181102362204722"/>
  <pageSetup paperSize="9" orientation="landscape" r:id="rId1"/>
  <headerFooter alignWithMargins="0">
    <oddHeader>&amp;COppgave 11.6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activeCell="Q1" sqref="Q1"/>
    </sheetView>
  </sheetViews>
  <sheetFormatPr baseColWidth="10" defaultRowHeight="15.75" x14ac:dyDescent="0.25"/>
  <cols>
    <col min="1" max="1" width="7.5703125" style="1" bestFit="1" customWidth="1"/>
    <col min="2" max="2" width="22.140625" style="1" bestFit="1" customWidth="1"/>
    <col min="3" max="6" width="11.28515625" style="1" customWidth="1"/>
    <col min="7" max="10" width="9.7109375" style="1" customWidth="1"/>
    <col min="11" max="16384" width="11.42578125" style="1"/>
  </cols>
  <sheetData>
    <row r="1" spans="1:12" x14ac:dyDescent="0.25">
      <c r="A1" s="92" t="s">
        <v>64</v>
      </c>
    </row>
    <row r="2" spans="1:12" x14ac:dyDescent="0.25">
      <c r="A2" s="92"/>
    </row>
    <row r="3" spans="1:12" x14ac:dyDescent="0.25">
      <c r="A3" s="1" t="s">
        <v>11</v>
      </c>
    </row>
    <row r="4" spans="1:12" x14ac:dyDescent="0.25">
      <c r="A4" s="45" t="s">
        <v>31</v>
      </c>
      <c r="B4" s="46" t="s">
        <v>32</v>
      </c>
      <c r="C4" s="68">
        <v>1900</v>
      </c>
      <c r="D4" s="68">
        <v>2500</v>
      </c>
      <c r="E4" s="68">
        <v>2540</v>
      </c>
      <c r="F4" s="68">
        <v>8300</v>
      </c>
    </row>
    <row r="5" spans="1:12" x14ac:dyDescent="0.25">
      <c r="A5" s="24"/>
      <c r="B5" s="47"/>
      <c r="C5" s="121" t="s">
        <v>101</v>
      </c>
      <c r="D5" s="121" t="s">
        <v>95</v>
      </c>
      <c r="E5" s="121" t="s">
        <v>97</v>
      </c>
      <c r="F5" s="121" t="s">
        <v>95</v>
      </c>
    </row>
    <row r="6" spans="1:12" x14ac:dyDescent="0.25">
      <c r="A6" s="24"/>
      <c r="B6" s="47"/>
      <c r="C6" s="142" t="s">
        <v>102</v>
      </c>
      <c r="D6" s="143" t="s">
        <v>96</v>
      </c>
      <c r="E6" s="142" t="s">
        <v>96</v>
      </c>
      <c r="F6" s="142" t="s">
        <v>96</v>
      </c>
    </row>
    <row r="7" spans="1:12" x14ac:dyDescent="0.25">
      <c r="A7" s="36"/>
      <c r="B7" s="144"/>
      <c r="C7" s="85"/>
      <c r="D7" s="141"/>
      <c r="E7" s="85"/>
      <c r="F7" s="85" t="s">
        <v>103</v>
      </c>
    </row>
    <row r="8" spans="1:12" x14ac:dyDescent="0.25">
      <c r="A8" s="48">
        <v>39814</v>
      </c>
      <c r="B8" s="49" t="s">
        <v>34</v>
      </c>
      <c r="C8" s="50"/>
      <c r="D8" s="146">
        <v>-125000</v>
      </c>
      <c r="E8" s="146"/>
      <c r="F8" s="146"/>
    </row>
    <row r="9" spans="1:12" x14ac:dyDescent="0.25">
      <c r="A9" s="51">
        <v>39859</v>
      </c>
      <c r="B9" s="52" t="s">
        <v>33</v>
      </c>
      <c r="C9" s="53">
        <v>-55000</v>
      </c>
      <c r="D9" s="53"/>
      <c r="E9" s="53">
        <v>55000</v>
      </c>
      <c r="F9" s="53"/>
    </row>
    <row r="10" spans="1:12" x14ac:dyDescent="0.25">
      <c r="A10" s="54">
        <v>43570</v>
      </c>
      <c r="B10" s="55" t="s">
        <v>33</v>
      </c>
      <c r="C10" s="53">
        <v>-55000</v>
      </c>
      <c r="D10" s="53"/>
      <c r="E10" s="53">
        <v>55000</v>
      </c>
      <c r="F10" s="53"/>
    </row>
    <row r="11" spans="1:12" x14ac:dyDescent="0.25">
      <c r="A11" s="51">
        <v>43758</v>
      </c>
      <c r="B11" s="52" t="s">
        <v>35</v>
      </c>
      <c r="C11" s="53"/>
      <c r="D11" s="53">
        <v>128000</v>
      </c>
      <c r="E11" s="53">
        <v>-128000</v>
      </c>
      <c r="F11" s="53"/>
    </row>
    <row r="12" spans="1:12" x14ac:dyDescent="0.25">
      <c r="A12" s="56">
        <v>43779</v>
      </c>
      <c r="B12" s="57" t="s">
        <v>36</v>
      </c>
      <c r="C12" s="58">
        <v>-18000</v>
      </c>
      <c r="D12" s="58"/>
      <c r="E12" s="58">
        <v>18000</v>
      </c>
      <c r="F12" s="58"/>
    </row>
    <row r="13" spans="1:12" s="22" customFormat="1" ht="20.25" x14ac:dyDescent="0.3">
      <c r="A13" s="23"/>
      <c r="B13" s="59" t="s">
        <v>1</v>
      </c>
      <c r="C13" s="60"/>
      <c r="D13" s="145">
        <f>SUM(D8:D12)</f>
        <v>3000</v>
      </c>
      <c r="E13" s="60">
        <f>SUM(E8:E12)</f>
        <v>0</v>
      </c>
      <c r="F13" s="60"/>
      <c r="G13" s="1"/>
      <c r="H13" s="1"/>
      <c r="I13" s="1"/>
      <c r="J13" s="1"/>
      <c r="K13" s="1"/>
      <c r="L13" s="1"/>
    </row>
    <row r="14" spans="1:12" x14ac:dyDescent="0.25">
      <c r="A14" s="61"/>
    </row>
    <row r="15" spans="1:12" x14ac:dyDescent="0.25">
      <c r="A15" s="1" t="s">
        <v>37</v>
      </c>
    </row>
    <row r="16" spans="1:12" x14ac:dyDescent="0.25">
      <c r="A16" s="61"/>
      <c r="B16" s="1" t="s">
        <v>65</v>
      </c>
    </row>
    <row r="18" spans="1:6" x14ac:dyDescent="0.25">
      <c r="A18" s="62"/>
      <c r="B18" s="63"/>
      <c r="C18" s="68" t="s">
        <v>90</v>
      </c>
      <c r="D18" s="68" t="s">
        <v>2</v>
      </c>
      <c r="E18" s="68" t="s">
        <v>3</v>
      </c>
      <c r="F18" s="68" t="s">
        <v>4</v>
      </c>
    </row>
    <row r="19" spans="1:6" x14ac:dyDescent="0.25">
      <c r="A19" s="135" t="s">
        <v>5</v>
      </c>
      <c r="B19" s="36" t="s">
        <v>32</v>
      </c>
      <c r="C19" s="85" t="s">
        <v>91</v>
      </c>
      <c r="D19" s="141"/>
      <c r="E19" s="85"/>
      <c r="F19" s="85"/>
    </row>
    <row r="20" spans="1:6" x14ac:dyDescent="0.25">
      <c r="A20" s="64">
        <v>2500</v>
      </c>
      <c r="B20" s="65" t="s">
        <v>29</v>
      </c>
      <c r="C20" s="148">
        <f>D13</f>
        <v>3000</v>
      </c>
      <c r="D20" s="147">
        <v>-113000</v>
      </c>
      <c r="E20" s="147"/>
      <c r="F20" s="147">
        <f>SUM(C20:E20)</f>
        <v>-110000</v>
      </c>
    </row>
    <row r="21" spans="1:6" x14ac:dyDescent="0.25">
      <c r="A21" s="66">
        <v>8300</v>
      </c>
      <c r="B21" s="57" t="s">
        <v>30</v>
      </c>
      <c r="C21" s="67"/>
      <c r="D21" s="67">
        <v>113000</v>
      </c>
      <c r="E21" s="67">
        <v>113000</v>
      </c>
      <c r="F21" s="67"/>
    </row>
    <row r="23" spans="1:6" x14ac:dyDescent="0.25">
      <c r="B23" s="1" t="s">
        <v>66</v>
      </c>
    </row>
    <row r="24" spans="1:6" x14ac:dyDescent="0.25">
      <c r="B24" s="1" t="s">
        <v>67</v>
      </c>
    </row>
    <row r="25" spans="1:6" x14ac:dyDescent="0.25">
      <c r="A25" s="92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11.7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>
      <selection activeCell="R17" sqref="R17"/>
    </sheetView>
  </sheetViews>
  <sheetFormatPr baseColWidth="10" defaultRowHeight="15.75" x14ac:dyDescent="0.25"/>
  <cols>
    <col min="1" max="1" width="6.5703125" style="1" bestFit="1" customWidth="1"/>
    <col min="2" max="2" width="22.140625" style="1" bestFit="1" customWidth="1"/>
    <col min="3" max="6" width="10.7109375" style="1" customWidth="1"/>
    <col min="7" max="11" width="9.7109375" style="1" customWidth="1"/>
    <col min="12" max="16384" width="11.42578125" style="1"/>
  </cols>
  <sheetData>
    <row r="1" spans="1:6" x14ac:dyDescent="0.25">
      <c r="A1" s="92" t="s">
        <v>68</v>
      </c>
    </row>
    <row r="3" spans="1:6" x14ac:dyDescent="0.25">
      <c r="A3" s="1" t="s">
        <v>11</v>
      </c>
      <c r="B3" s="34" t="s">
        <v>69</v>
      </c>
    </row>
    <row r="4" spans="1:6" x14ac:dyDescent="0.25">
      <c r="B4" s="1" t="s">
        <v>70</v>
      </c>
    </row>
    <row r="5" spans="1:6" x14ac:dyDescent="0.25">
      <c r="B5" s="1" t="s">
        <v>107</v>
      </c>
    </row>
    <row r="6" spans="1:6" x14ac:dyDescent="0.25">
      <c r="B6" s="151" t="s">
        <v>109</v>
      </c>
    </row>
    <row r="7" spans="1:6" x14ac:dyDescent="0.25">
      <c r="B7" s="151" t="s">
        <v>108</v>
      </c>
    </row>
    <row r="9" spans="1:6" x14ac:dyDescent="0.25">
      <c r="B9" s="34" t="s">
        <v>104</v>
      </c>
    </row>
    <row r="10" spans="1:6" x14ac:dyDescent="0.25">
      <c r="B10" s="1" t="s">
        <v>106</v>
      </c>
    </row>
    <row r="11" spans="1:6" x14ac:dyDescent="0.25">
      <c r="B11" s="1" t="s">
        <v>105</v>
      </c>
    </row>
    <row r="12" spans="1:6" x14ac:dyDescent="0.25">
      <c r="B12" s="1" t="s">
        <v>71</v>
      </c>
    </row>
    <row r="14" spans="1:6" x14ac:dyDescent="0.25">
      <c r="A14" s="1" t="s">
        <v>37</v>
      </c>
    </row>
    <row r="15" spans="1:6" x14ac:dyDescent="0.25">
      <c r="A15" s="68" t="s">
        <v>5</v>
      </c>
      <c r="B15" s="46" t="s">
        <v>6</v>
      </c>
      <c r="C15" s="68" t="s">
        <v>90</v>
      </c>
      <c r="D15" s="68" t="s">
        <v>2</v>
      </c>
      <c r="E15" s="68" t="s">
        <v>3</v>
      </c>
      <c r="F15" s="68" t="s">
        <v>4</v>
      </c>
    </row>
    <row r="16" spans="1:6" x14ac:dyDescent="0.25">
      <c r="A16" s="4"/>
      <c r="B16" s="4"/>
      <c r="C16" s="134" t="s">
        <v>91</v>
      </c>
      <c r="D16" s="134"/>
      <c r="E16" s="134"/>
      <c r="F16" s="134"/>
    </row>
    <row r="17" spans="1:6" x14ac:dyDescent="0.25">
      <c r="A17" s="5">
        <v>2500</v>
      </c>
      <c r="B17" s="6" t="s">
        <v>29</v>
      </c>
      <c r="C17" s="6">
        <v>-2000</v>
      </c>
      <c r="D17" s="149">
        <v>-16000</v>
      </c>
      <c r="E17" s="149"/>
      <c r="F17" s="150">
        <f>SUM(C17:E17)</f>
        <v>-18000</v>
      </c>
    </row>
    <row r="18" spans="1:6" x14ac:dyDescent="0.25">
      <c r="A18" s="5">
        <v>2540</v>
      </c>
      <c r="B18" s="6" t="s">
        <v>33</v>
      </c>
      <c r="C18" s="11">
        <v>0</v>
      </c>
      <c r="D18" s="149"/>
      <c r="E18" s="149"/>
      <c r="F18" s="150"/>
    </row>
    <row r="19" spans="1:6" x14ac:dyDescent="0.25">
      <c r="A19" s="17">
        <v>8300</v>
      </c>
      <c r="B19" s="70" t="s">
        <v>30</v>
      </c>
      <c r="C19" s="20"/>
      <c r="D19" s="110">
        <v>16000</v>
      </c>
      <c r="E19" s="110">
        <f>SUM(D19)</f>
        <v>16000</v>
      </c>
      <c r="F19" s="109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11.8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showGridLines="0" workbookViewId="0">
      <selection activeCell="J13" sqref="J13"/>
    </sheetView>
  </sheetViews>
  <sheetFormatPr baseColWidth="10" defaultRowHeight="15.75" x14ac:dyDescent="0.25"/>
  <cols>
    <col min="1" max="1" width="6.42578125" style="1" customWidth="1"/>
    <col min="2" max="2" width="23.42578125" style="1" bestFit="1" customWidth="1"/>
    <col min="3" max="16384" width="11.42578125" style="1"/>
  </cols>
  <sheetData>
    <row r="1" spans="1:10" x14ac:dyDescent="0.25">
      <c r="A1" s="92" t="s">
        <v>72</v>
      </c>
    </row>
    <row r="2" spans="1:10" x14ac:dyDescent="0.25">
      <c r="A2" s="92"/>
    </row>
    <row r="3" spans="1:10" x14ac:dyDescent="0.25">
      <c r="A3" s="2" t="s">
        <v>5</v>
      </c>
      <c r="B3" s="3" t="s">
        <v>6</v>
      </c>
      <c r="C3" s="128" t="s">
        <v>90</v>
      </c>
      <c r="D3" s="2" t="s">
        <v>2</v>
      </c>
      <c r="E3" s="2" t="s">
        <v>3</v>
      </c>
      <c r="F3" s="2" t="s">
        <v>4</v>
      </c>
    </row>
    <row r="4" spans="1:10" x14ac:dyDescent="0.25">
      <c r="A4" s="4"/>
      <c r="B4" s="4"/>
      <c r="C4" s="112" t="s">
        <v>91</v>
      </c>
      <c r="D4" s="112"/>
      <c r="E4" s="112"/>
      <c r="F4" s="112"/>
    </row>
    <row r="5" spans="1:10" x14ac:dyDescent="0.25">
      <c r="A5" s="5"/>
      <c r="B5" s="6" t="s">
        <v>7</v>
      </c>
      <c r="C5" s="7">
        <f>2711000-1238000</f>
        <v>1473000</v>
      </c>
      <c r="D5" s="103"/>
      <c r="E5" s="103"/>
      <c r="F5" s="105">
        <f>SUM(C5:E5)</f>
        <v>1473000</v>
      </c>
    </row>
    <row r="6" spans="1:10" x14ac:dyDescent="0.25">
      <c r="A6" s="9">
        <v>2000</v>
      </c>
      <c r="B6" s="10" t="s">
        <v>24</v>
      </c>
      <c r="C6" s="11">
        <v>-250000</v>
      </c>
      <c r="D6" s="106"/>
      <c r="E6" s="106"/>
      <c r="F6" s="108">
        <f>SUM(C6:E6)</f>
        <v>-250000</v>
      </c>
    </row>
    <row r="7" spans="1:10" x14ac:dyDescent="0.25">
      <c r="A7" s="9">
        <v>2050</v>
      </c>
      <c r="B7" s="71" t="s">
        <v>25</v>
      </c>
      <c r="C7" s="11">
        <v>-74000</v>
      </c>
      <c r="D7" s="106">
        <f>-D20</f>
        <v>-116000</v>
      </c>
      <c r="E7" s="106"/>
      <c r="F7" s="108">
        <f t="shared" ref="F7:F11" si="0">SUM(C7:E7)</f>
        <v>-190000</v>
      </c>
    </row>
    <row r="8" spans="1:10" x14ac:dyDescent="0.25">
      <c r="A8" s="9">
        <v>2500</v>
      </c>
      <c r="B8" s="10" t="s">
        <v>29</v>
      </c>
      <c r="C8" s="11">
        <v>-1000</v>
      </c>
      <c r="D8" s="106">
        <v>-39000</v>
      </c>
      <c r="E8" s="106"/>
      <c r="F8" s="108">
        <f t="shared" si="0"/>
        <v>-40000</v>
      </c>
    </row>
    <row r="9" spans="1:10" x14ac:dyDescent="0.25">
      <c r="A9" s="9">
        <v>2540</v>
      </c>
      <c r="B9" s="10" t="s">
        <v>33</v>
      </c>
      <c r="C9" s="11"/>
      <c r="D9" s="106"/>
      <c r="E9" s="106"/>
      <c r="F9" s="108"/>
    </row>
    <row r="10" spans="1:10" x14ac:dyDescent="0.25">
      <c r="A10" s="9">
        <v>2800</v>
      </c>
      <c r="B10" s="71" t="s">
        <v>26</v>
      </c>
      <c r="C10" s="11"/>
      <c r="D10" s="106">
        <f>-D19</f>
        <v>-25000</v>
      </c>
      <c r="E10" s="106"/>
      <c r="F10" s="108">
        <f t="shared" si="0"/>
        <v>-25000</v>
      </c>
    </row>
    <row r="11" spans="1:10" x14ac:dyDescent="0.25">
      <c r="A11" s="13"/>
      <c r="B11" s="16" t="s">
        <v>8</v>
      </c>
      <c r="C11" s="15">
        <f>867000-1835000</f>
        <v>-968000</v>
      </c>
      <c r="D11" s="106"/>
      <c r="E11" s="106"/>
      <c r="F11" s="108">
        <f t="shared" si="0"/>
        <v>-968000</v>
      </c>
    </row>
    <row r="12" spans="1:10" x14ac:dyDescent="0.25">
      <c r="A12" s="13"/>
      <c r="B12" s="16" t="s">
        <v>9</v>
      </c>
      <c r="C12" s="15">
        <v>-2692000</v>
      </c>
      <c r="D12" s="106"/>
      <c r="E12" s="106">
        <f>SUM(C12:D12)</f>
        <v>-2692000</v>
      </c>
      <c r="F12" s="108"/>
    </row>
    <row r="13" spans="1:10" x14ac:dyDescent="0.25">
      <c r="A13" s="13"/>
      <c r="B13" s="16" t="s">
        <v>10</v>
      </c>
      <c r="C13" s="15">
        <v>2512000</v>
      </c>
      <c r="D13" s="106"/>
      <c r="E13" s="106">
        <f>SUM(C13:D13)</f>
        <v>2512000</v>
      </c>
      <c r="F13" s="108"/>
    </row>
    <row r="14" spans="1:10" x14ac:dyDescent="0.25">
      <c r="A14" s="13">
        <v>8300</v>
      </c>
      <c r="B14" s="16" t="s">
        <v>30</v>
      </c>
      <c r="C14" s="15"/>
      <c r="D14" s="106">
        <v>39000</v>
      </c>
      <c r="E14" s="106">
        <f>SUM(C14:D14)</f>
        <v>39000</v>
      </c>
      <c r="F14" s="108"/>
    </row>
    <row r="15" spans="1:10" x14ac:dyDescent="0.25">
      <c r="A15" s="17">
        <v>8800</v>
      </c>
      <c r="B15" s="18" t="s">
        <v>0</v>
      </c>
      <c r="C15" s="19"/>
      <c r="D15" s="109">
        <f>-SUM(E12:E14)</f>
        <v>141000</v>
      </c>
      <c r="E15" s="110">
        <f>D15</f>
        <v>141000</v>
      </c>
      <c r="F15" s="109"/>
    </row>
    <row r="16" spans="1:10" s="22" customFormat="1" ht="20.25" x14ac:dyDescent="0.3">
      <c r="A16" s="32"/>
      <c r="B16" s="33"/>
      <c r="C16" s="21">
        <f>SUM(C5:C15)</f>
        <v>0</v>
      </c>
      <c r="D16" s="21">
        <f t="shared" ref="D16:F16" si="1">SUM(D5:D15)</f>
        <v>0</v>
      </c>
      <c r="E16" s="21">
        <f t="shared" si="1"/>
        <v>0</v>
      </c>
      <c r="F16" s="21">
        <f t="shared" si="1"/>
        <v>0</v>
      </c>
      <c r="G16" s="1"/>
      <c r="H16" s="1"/>
      <c r="I16" s="1"/>
      <c r="J16" s="1"/>
    </row>
    <row r="18" spans="1:10" x14ac:dyDescent="0.25">
      <c r="B18" s="34" t="s">
        <v>27</v>
      </c>
    </row>
    <row r="19" spans="1:10" x14ac:dyDescent="0.25">
      <c r="B19" s="1" t="s">
        <v>38</v>
      </c>
      <c r="D19" s="26">
        <v>25000</v>
      </c>
      <c r="G19" s="26"/>
    </row>
    <row r="20" spans="1:10" x14ac:dyDescent="0.25">
      <c r="B20" s="1" t="s">
        <v>28</v>
      </c>
      <c r="D20" s="26">
        <f>D21-D19</f>
        <v>116000</v>
      </c>
    </row>
    <row r="21" spans="1:10" s="22" customFormat="1" ht="20.25" x14ac:dyDescent="0.3">
      <c r="A21" s="1"/>
      <c r="B21" s="1" t="s">
        <v>39</v>
      </c>
      <c r="C21" s="1"/>
      <c r="D21" s="25">
        <f>D15</f>
        <v>141000</v>
      </c>
      <c r="E21" s="1"/>
      <c r="F21" s="1"/>
      <c r="G21" s="1"/>
      <c r="H21" s="1"/>
      <c r="I21" s="1"/>
      <c r="J21" s="1"/>
    </row>
    <row r="22" spans="1:10" x14ac:dyDescent="0.25">
      <c r="A22" s="92"/>
    </row>
    <row r="23" spans="1:10" x14ac:dyDescent="0.25">
      <c r="A23" s="92"/>
      <c r="B23" s="1" t="s">
        <v>110</v>
      </c>
    </row>
    <row r="24" spans="1:10" x14ac:dyDescent="0.25">
      <c r="B24" s="1" t="s">
        <v>111</v>
      </c>
    </row>
    <row r="25" spans="1:10" x14ac:dyDescent="0.25">
      <c r="B25" s="1" t="s">
        <v>112</v>
      </c>
    </row>
    <row r="26" spans="1:10" x14ac:dyDescent="0.25">
      <c r="B26" s="1" t="s">
        <v>113</v>
      </c>
    </row>
    <row r="27" spans="1:10" x14ac:dyDescent="0.25">
      <c r="B27" s="1" t="s">
        <v>114</v>
      </c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&amp;COppgave 11.9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>
      <selection activeCell="B21" sqref="B21:D25"/>
    </sheetView>
  </sheetViews>
  <sheetFormatPr baseColWidth="10" defaultRowHeight="15.75" x14ac:dyDescent="0.25"/>
  <cols>
    <col min="1" max="1" width="6.5703125" style="1" bestFit="1" customWidth="1"/>
    <col min="2" max="2" width="18.5703125" style="1" bestFit="1" customWidth="1"/>
    <col min="3" max="16384" width="11.42578125" style="1"/>
  </cols>
  <sheetData>
    <row r="1" spans="1:6" x14ac:dyDescent="0.25">
      <c r="A1" s="92" t="s">
        <v>73</v>
      </c>
    </row>
    <row r="3" spans="1:6" x14ac:dyDescent="0.25">
      <c r="A3" s="1" t="s">
        <v>11</v>
      </c>
      <c r="B3" s="1" t="s">
        <v>79</v>
      </c>
      <c r="C3" s="1" t="s">
        <v>74</v>
      </c>
    </row>
    <row r="4" spans="1:6" x14ac:dyDescent="0.25">
      <c r="B4" s="1" t="s">
        <v>75</v>
      </c>
      <c r="C4" s="1" t="s">
        <v>76</v>
      </c>
    </row>
    <row r="5" spans="1:6" x14ac:dyDescent="0.25">
      <c r="C5" s="1" t="s">
        <v>115</v>
      </c>
    </row>
    <row r="6" spans="1:6" x14ac:dyDescent="0.25">
      <c r="C6" s="1" t="s">
        <v>77</v>
      </c>
    </row>
    <row r="7" spans="1:6" x14ac:dyDescent="0.25">
      <c r="B7" s="1" t="s">
        <v>78</v>
      </c>
      <c r="C7" s="1" t="s">
        <v>116</v>
      </c>
    </row>
    <row r="8" spans="1:6" x14ac:dyDescent="0.25">
      <c r="C8" s="1" t="s">
        <v>80</v>
      </c>
    </row>
    <row r="10" spans="1:6" x14ac:dyDescent="0.25">
      <c r="A10" s="1" t="s">
        <v>37</v>
      </c>
    </row>
    <row r="11" spans="1:6" x14ac:dyDescent="0.25">
      <c r="A11" s="45" t="s">
        <v>40</v>
      </c>
      <c r="B11" s="46" t="s">
        <v>6</v>
      </c>
      <c r="C11" s="45" t="s">
        <v>90</v>
      </c>
      <c r="D11" s="45" t="s">
        <v>2</v>
      </c>
      <c r="E11" s="45" t="s">
        <v>3</v>
      </c>
      <c r="F11" s="68" t="s">
        <v>4</v>
      </c>
    </row>
    <row r="12" spans="1:6" x14ac:dyDescent="0.25">
      <c r="A12" s="36"/>
      <c r="B12" s="4"/>
      <c r="C12" s="134" t="s">
        <v>91</v>
      </c>
      <c r="D12" s="134"/>
      <c r="E12" s="134"/>
      <c r="F12" s="134"/>
    </row>
    <row r="13" spans="1:6" x14ac:dyDescent="0.25">
      <c r="A13" s="5">
        <v>2120</v>
      </c>
      <c r="B13" s="6" t="s">
        <v>41</v>
      </c>
      <c r="C13" s="69">
        <v>-120000</v>
      </c>
      <c r="D13" s="149">
        <v>20000</v>
      </c>
      <c r="E13" s="149"/>
      <c r="F13" s="150">
        <f>SUM(C13:E13)</f>
        <v>-100000</v>
      </c>
    </row>
    <row r="14" spans="1:6" x14ac:dyDescent="0.25">
      <c r="A14" s="5">
        <v>2500</v>
      </c>
      <c r="B14" s="6" t="s">
        <v>29</v>
      </c>
      <c r="C14" s="69">
        <f>339500-340000</f>
        <v>-500</v>
      </c>
      <c r="D14" s="149">
        <v>-399500</v>
      </c>
      <c r="E14" s="149"/>
      <c r="F14" s="150">
        <f>SUM(C14:E14)</f>
        <v>-400000</v>
      </c>
    </row>
    <row r="15" spans="1:6" x14ac:dyDescent="0.25">
      <c r="A15" s="5">
        <v>2540</v>
      </c>
      <c r="B15" s="6" t="s">
        <v>33</v>
      </c>
      <c r="C15" s="11"/>
      <c r="D15" s="149"/>
      <c r="E15" s="149"/>
      <c r="F15" s="150"/>
    </row>
    <row r="16" spans="1:6" x14ac:dyDescent="0.25">
      <c r="A16" s="72">
        <v>8300</v>
      </c>
      <c r="B16" s="73" t="s">
        <v>29</v>
      </c>
      <c r="C16" s="74"/>
      <c r="D16" s="152">
        <v>399500</v>
      </c>
      <c r="E16" s="152">
        <f>SUM(D16)</f>
        <v>399500</v>
      </c>
      <c r="F16" s="153"/>
    </row>
    <row r="17" spans="1:12" x14ac:dyDescent="0.25">
      <c r="A17" s="17">
        <v>8320</v>
      </c>
      <c r="B17" s="70" t="s">
        <v>42</v>
      </c>
      <c r="C17" s="20"/>
      <c r="D17" s="110">
        <v>-20000</v>
      </c>
      <c r="E17" s="110">
        <f>SUM(D17)</f>
        <v>-20000</v>
      </c>
      <c r="F17" s="109"/>
    </row>
    <row r="19" spans="1:12" x14ac:dyDescent="0.25">
      <c r="A19" s="1" t="s">
        <v>49</v>
      </c>
      <c r="B19" s="1" t="s">
        <v>81</v>
      </c>
      <c r="F19" s="102">
        <f>SUM(E16:E17)</f>
        <v>379500</v>
      </c>
    </row>
    <row r="21" spans="1:12" x14ac:dyDescent="0.25">
      <c r="B21" s="1" t="s">
        <v>117</v>
      </c>
    </row>
    <row r="22" spans="1:12" x14ac:dyDescent="0.25">
      <c r="B22" s="1" t="s">
        <v>118</v>
      </c>
      <c r="D22" s="26">
        <f>-F14</f>
        <v>400000</v>
      </c>
    </row>
    <row r="23" spans="1:12" x14ac:dyDescent="0.25">
      <c r="B23" s="1" t="s">
        <v>119</v>
      </c>
      <c r="D23" s="26">
        <f>C14</f>
        <v>-500</v>
      </c>
    </row>
    <row r="24" spans="1:12" x14ac:dyDescent="0.25">
      <c r="B24" s="1" t="s">
        <v>120</v>
      </c>
      <c r="D24" s="26">
        <f>D17</f>
        <v>-20000</v>
      </c>
    </row>
    <row r="25" spans="1:12" s="22" customFormat="1" ht="20.25" x14ac:dyDescent="0.3">
      <c r="A25" s="1"/>
      <c r="B25" s="1" t="s">
        <v>121</v>
      </c>
      <c r="C25" s="1"/>
      <c r="D25" s="25">
        <f>SUM(D22:D24)</f>
        <v>379500</v>
      </c>
      <c r="E25" s="1"/>
      <c r="F25" s="1"/>
      <c r="G25" s="1"/>
      <c r="H25" s="1"/>
      <c r="I25" s="1"/>
      <c r="J25" s="1"/>
      <c r="K25" s="1"/>
      <c r="L25" s="1"/>
    </row>
  </sheetData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&amp;COppgave 11.10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showGridLines="0" workbookViewId="0">
      <selection activeCell="K24" sqref="K24"/>
    </sheetView>
  </sheetViews>
  <sheetFormatPr baseColWidth="10" defaultRowHeight="15.75" x14ac:dyDescent="0.25"/>
  <cols>
    <col min="1" max="1" width="6.42578125" style="1" bestFit="1" customWidth="1"/>
    <col min="2" max="2" width="23.42578125" style="1" bestFit="1" customWidth="1"/>
    <col min="3" max="7" width="11.42578125" style="1"/>
    <col min="8" max="8" width="6.85546875" style="61" customWidth="1"/>
    <col min="9" max="12" width="11.42578125" style="1"/>
    <col min="13" max="13" width="11.42578125" style="26"/>
    <col min="14" max="16384" width="11.42578125" style="1"/>
  </cols>
  <sheetData>
    <row r="1" spans="1:13" x14ac:dyDescent="0.25">
      <c r="A1" s="92" t="s">
        <v>82</v>
      </c>
    </row>
    <row r="2" spans="1:13" x14ac:dyDescent="0.25">
      <c r="A2" s="127" t="s">
        <v>5</v>
      </c>
      <c r="B2" s="3" t="s">
        <v>6</v>
      </c>
      <c r="C2" s="128" t="s">
        <v>90</v>
      </c>
      <c r="D2" s="165" t="s">
        <v>2</v>
      </c>
      <c r="E2" s="166"/>
      <c r="F2" s="2" t="s">
        <v>3</v>
      </c>
      <c r="G2" s="2" t="s">
        <v>4</v>
      </c>
    </row>
    <row r="3" spans="1:13" x14ac:dyDescent="0.25">
      <c r="A3" s="36"/>
      <c r="B3" s="4"/>
      <c r="C3" s="129" t="s">
        <v>91</v>
      </c>
      <c r="D3" s="129"/>
      <c r="E3" s="130"/>
      <c r="F3" s="129"/>
      <c r="G3" s="112"/>
    </row>
    <row r="4" spans="1:13" x14ac:dyDescent="0.25">
      <c r="A4" s="37"/>
      <c r="B4" s="8" t="s">
        <v>7</v>
      </c>
      <c r="C4" s="7">
        <v>162300</v>
      </c>
      <c r="D4" s="103"/>
      <c r="E4" s="103"/>
      <c r="F4" s="104"/>
      <c r="G4" s="105">
        <f>SUM(C4:F4)</f>
        <v>162300</v>
      </c>
      <c r="H4" s="61">
        <v>1</v>
      </c>
      <c r="I4" s="1" t="s">
        <v>122</v>
      </c>
      <c r="M4" s="157">
        <f>275000-262000</f>
        <v>13000</v>
      </c>
    </row>
    <row r="5" spans="1:13" x14ac:dyDescent="0.25">
      <c r="A5" s="9">
        <v>1230</v>
      </c>
      <c r="B5" s="10" t="s">
        <v>17</v>
      </c>
      <c r="C5" s="11">
        <v>150000</v>
      </c>
      <c r="D5" s="160">
        <f>-M6</f>
        <v>-45000</v>
      </c>
      <c r="E5" s="106"/>
      <c r="F5" s="107"/>
      <c r="G5" s="108">
        <f>SUM(C5:F5)</f>
        <v>105000</v>
      </c>
    </row>
    <row r="6" spans="1:13" x14ac:dyDescent="0.25">
      <c r="A6" s="9">
        <v>1250</v>
      </c>
      <c r="B6" s="10" t="s">
        <v>18</v>
      </c>
      <c r="C6" s="11">
        <v>90000</v>
      </c>
      <c r="D6" s="106"/>
      <c r="E6" s="162">
        <f>-M8</f>
        <v>-27000</v>
      </c>
      <c r="F6" s="107"/>
      <c r="G6" s="108">
        <f t="shared" ref="G6:G17" si="0">SUM(C6:F6)</f>
        <v>63000</v>
      </c>
      <c r="H6" s="61">
        <v>2</v>
      </c>
      <c r="I6" s="1" t="s">
        <v>123</v>
      </c>
      <c r="M6" s="159">
        <f>C5*0.3</f>
        <v>45000</v>
      </c>
    </row>
    <row r="7" spans="1:13" x14ac:dyDescent="0.25">
      <c r="A7" s="9">
        <v>1460</v>
      </c>
      <c r="B7" s="10" t="s">
        <v>12</v>
      </c>
      <c r="C7" s="11">
        <v>262000</v>
      </c>
      <c r="D7" s="158">
        <f>M4</f>
        <v>13000</v>
      </c>
      <c r="E7" s="106"/>
      <c r="F7" s="107"/>
      <c r="G7" s="108">
        <f t="shared" si="0"/>
        <v>275000</v>
      </c>
    </row>
    <row r="8" spans="1:13" x14ac:dyDescent="0.25">
      <c r="A8" s="9">
        <v>1700</v>
      </c>
      <c r="B8" s="10" t="s">
        <v>19</v>
      </c>
      <c r="C8" s="11"/>
      <c r="D8" s="164">
        <f>M11</f>
        <v>25000</v>
      </c>
      <c r="E8" s="106"/>
      <c r="F8" s="107"/>
      <c r="G8" s="108">
        <f t="shared" si="0"/>
        <v>25000</v>
      </c>
      <c r="H8" s="61">
        <v>3</v>
      </c>
      <c r="I8" s="1" t="s">
        <v>124</v>
      </c>
      <c r="M8" s="161">
        <f>270000*0.1</f>
        <v>27000</v>
      </c>
    </row>
    <row r="9" spans="1:13" x14ac:dyDescent="0.25">
      <c r="A9" s="9">
        <v>2000</v>
      </c>
      <c r="B9" s="10" t="s">
        <v>24</v>
      </c>
      <c r="C9" s="11">
        <v>-100000</v>
      </c>
      <c r="D9" s="106"/>
      <c r="E9" s="106"/>
      <c r="F9" s="107"/>
      <c r="G9" s="108">
        <f t="shared" si="0"/>
        <v>-100000</v>
      </c>
    </row>
    <row r="10" spans="1:13" x14ac:dyDescent="0.25">
      <c r="A10" s="9">
        <v>2050</v>
      </c>
      <c r="B10" s="71" t="s">
        <v>25</v>
      </c>
      <c r="C10" s="11">
        <v>-19400</v>
      </c>
      <c r="D10" s="106"/>
      <c r="E10" s="106">
        <f>-D34</f>
        <v>-95270</v>
      </c>
      <c r="F10" s="107"/>
      <c r="G10" s="108">
        <f t="shared" si="0"/>
        <v>-114670</v>
      </c>
      <c r="H10" s="61">
        <v>4</v>
      </c>
      <c r="I10" s="1" t="s">
        <v>125</v>
      </c>
      <c r="M10" s="26">
        <f>37500/3</f>
        <v>12500</v>
      </c>
    </row>
    <row r="11" spans="1:13" x14ac:dyDescent="0.25">
      <c r="A11" s="9"/>
      <c r="B11" s="71" t="s">
        <v>8</v>
      </c>
      <c r="C11" s="11">
        <v>-72300</v>
      </c>
      <c r="D11" s="106"/>
      <c r="E11" s="106"/>
      <c r="F11" s="107"/>
      <c r="G11" s="108">
        <f t="shared" si="0"/>
        <v>-72300</v>
      </c>
      <c r="I11" s="1" t="s">
        <v>126</v>
      </c>
      <c r="M11" s="163">
        <f>M10*2</f>
        <v>25000</v>
      </c>
    </row>
    <row r="12" spans="1:13" x14ac:dyDescent="0.25">
      <c r="A12" s="9">
        <v>2120</v>
      </c>
      <c r="B12" s="75" t="s">
        <v>41</v>
      </c>
      <c r="C12" s="10">
        <v>-16280</v>
      </c>
      <c r="D12" s="106">
        <f>-C12-13120</f>
        <v>3160</v>
      </c>
      <c r="E12" s="106"/>
      <c r="F12" s="107"/>
      <c r="G12" s="108">
        <f t="shared" si="0"/>
        <v>-13120</v>
      </c>
    </row>
    <row r="13" spans="1:13" x14ac:dyDescent="0.25">
      <c r="A13" s="9">
        <v>2500</v>
      </c>
      <c r="B13" s="71" t="s">
        <v>29</v>
      </c>
      <c r="C13" s="10">
        <v>-900</v>
      </c>
      <c r="D13" s="106">
        <v>-45100</v>
      </c>
      <c r="E13" s="106"/>
      <c r="F13" s="107"/>
      <c r="G13" s="108">
        <f t="shared" si="0"/>
        <v>-46000</v>
      </c>
    </row>
    <row r="14" spans="1:13" x14ac:dyDescent="0.25">
      <c r="A14" s="9">
        <v>2770</v>
      </c>
      <c r="B14" s="12" t="s">
        <v>20</v>
      </c>
      <c r="C14" s="10">
        <v>-35130</v>
      </c>
      <c r="D14" s="106"/>
      <c r="E14" s="106"/>
      <c r="F14" s="107"/>
      <c r="G14" s="108">
        <f t="shared" si="0"/>
        <v>-35130</v>
      </c>
    </row>
    <row r="15" spans="1:13" x14ac:dyDescent="0.25">
      <c r="A15" s="9">
        <v>2780</v>
      </c>
      <c r="B15" s="12" t="s">
        <v>21</v>
      </c>
      <c r="C15" s="10">
        <v>-24600</v>
      </c>
      <c r="D15" s="106"/>
      <c r="E15" s="106"/>
      <c r="F15" s="107"/>
      <c r="G15" s="108">
        <f t="shared" si="0"/>
        <v>-24600</v>
      </c>
    </row>
    <row r="16" spans="1:13" x14ac:dyDescent="0.25">
      <c r="A16" s="9">
        <v>2800</v>
      </c>
      <c r="B16" s="12" t="s">
        <v>26</v>
      </c>
      <c r="C16" s="10"/>
      <c r="D16" s="106"/>
      <c r="E16" s="106">
        <f>-D33</f>
        <v>-50000</v>
      </c>
      <c r="F16" s="107"/>
      <c r="G16" s="108">
        <f t="shared" si="0"/>
        <v>-50000</v>
      </c>
    </row>
    <row r="17" spans="1:13" x14ac:dyDescent="0.25">
      <c r="A17" s="9">
        <v>2940</v>
      </c>
      <c r="B17" s="12" t="s">
        <v>50</v>
      </c>
      <c r="C17" s="10">
        <v>-174480</v>
      </c>
      <c r="D17" s="106"/>
      <c r="E17" s="106"/>
      <c r="F17" s="107"/>
      <c r="G17" s="108">
        <f t="shared" si="0"/>
        <v>-174480</v>
      </c>
    </row>
    <row r="18" spans="1:13" x14ac:dyDescent="0.25">
      <c r="A18" s="13">
        <v>3000</v>
      </c>
      <c r="B18" s="14" t="s">
        <v>43</v>
      </c>
      <c r="C18" s="15">
        <v>-3749315</v>
      </c>
      <c r="D18" s="106"/>
      <c r="E18" s="106"/>
      <c r="F18" s="107">
        <f>SUM(C18:E18)</f>
        <v>-3749315</v>
      </c>
      <c r="G18" s="108"/>
    </row>
    <row r="19" spans="1:13" x14ac:dyDescent="0.25">
      <c r="A19" s="13">
        <v>4300</v>
      </c>
      <c r="B19" s="16" t="s">
        <v>13</v>
      </c>
      <c r="C19" s="15">
        <v>1428400</v>
      </c>
      <c r="D19" s="158">
        <f>-M4</f>
        <v>-13000</v>
      </c>
      <c r="E19" s="106"/>
      <c r="F19" s="107">
        <f t="shared" ref="F19:F28" si="1">SUM(C19:E19)</f>
        <v>1415400</v>
      </c>
      <c r="G19" s="108"/>
    </row>
    <row r="20" spans="1:13" x14ac:dyDescent="0.25">
      <c r="A20" s="13">
        <v>5000</v>
      </c>
      <c r="B20" s="14" t="s">
        <v>22</v>
      </c>
      <c r="C20" s="15">
        <v>1454000</v>
      </c>
      <c r="D20" s="106"/>
      <c r="E20" s="106"/>
      <c r="F20" s="107">
        <f t="shared" si="1"/>
        <v>1454000</v>
      </c>
      <c r="G20" s="108"/>
    </row>
    <row r="21" spans="1:13" x14ac:dyDescent="0.25">
      <c r="A21" s="13">
        <v>5100</v>
      </c>
      <c r="B21" s="16" t="s">
        <v>46</v>
      </c>
      <c r="C21" s="15">
        <v>174480</v>
      </c>
      <c r="D21" s="106"/>
      <c r="E21" s="106"/>
      <c r="F21" s="107">
        <f t="shared" si="1"/>
        <v>174480</v>
      </c>
      <c r="G21" s="108"/>
    </row>
    <row r="22" spans="1:13" x14ac:dyDescent="0.25">
      <c r="A22" s="13">
        <v>5400</v>
      </c>
      <c r="B22" s="16" t="s">
        <v>23</v>
      </c>
      <c r="C22" s="15">
        <v>235395</v>
      </c>
      <c r="D22" s="106"/>
      <c r="E22" s="106"/>
      <c r="F22" s="107">
        <f t="shared" si="1"/>
        <v>235395</v>
      </c>
      <c r="G22" s="108"/>
    </row>
    <row r="23" spans="1:13" x14ac:dyDescent="0.25">
      <c r="A23" s="13">
        <v>5420</v>
      </c>
      <c r="B23" s="16" t="s">
        <v>44</v>
      </c>
      <c r="C23" s="15">
        <v>41000</v>
      </c>
      <c r="D23" s="106"/>
      <c r="E23" s="106"/>
      <c r="F23" s="107">
        <f t="shared" si="1"/>
        <v>41000</v>
      </c>
      <c r="G23" s="108"/>
    </row>
    <row r="24" spans="1:13" x14ac:dyDescent="0.25">
      <c r="A24" s="13">
        <v>6010</v>
      </c>
      <c r="B24" s="16" t="s">
        <v>14</v>
      </c>
      <c r="C24" s="15"/>
      <c r="D24" s="160">
        <f>M6</f>
        <v>45000</v>
      </c>
      <c r="E24" s="162">
        <f>M8</f>
        <v>27000</v>
      </c>
      <c r="F24" s="107">
        <f t="shared" si="1"/>
        <v>72000</v>
      </c>
      <c r="G24" s="108"/>
    </row>
    <row r="25" spans="1:13" x14ac:dyDescent="0.25">
      <c r="A25" s="13">
        <v>7790</v>
      </c>
      <c r="B25" s="16" t="s">
        <v>15</v>
      </c>
      <c r="C25" s="15">
        <v>192340</v>
      </c>
      <c r="D25" s="164">
        <f>-M11</f>
        <v>-25000</v>
      </c>
      <c r="E25" s="107"/>
      <c r="F25" s="108">
        <f t="shared" si="1"/>
        <v>167340</v>
      </c>
      <c r="G25" s="108"/>
    </row>
    <row r="26" spans="1:13" x14ac:dyDescent="0.25">
      <c r="A26" s="13">
        <v>8150</v>
      </c>
      <c r="B26" s="16" t="s">
        <v>16</v>
      </c>
      <c r="C26" s="15">
        <v>2490</v>
      </c>
      <c r="D26" s="106"/>
      <c r="E26" s="107"/>
      <c r="F26" s="108">
        <f t="shared" si="1"/>
        <v>2490</v>
      </c>
      <c r="G26" s="108"/>
    </row>
    <row r="27" spans="1:13" x14ac:dyDescent="0.25">
      <c r="A27" s="13">
        <v>8300</v>
      </c>
      <c r="B27" s="16" t="s">
        <v>29</v>
      </c>
      <c r="C27" s="15"/>
      <c r="D27" s="106">
        <f>-D13</f>
        <v>45100</v>
      </c>
      <c r="E27" s="107"/>
      <c r="F27" s="108">
        <f t="shared" si="1"/>
        <v>45100</v>
      </c>
      <c r="G27" s="108"/>
    </row>
    <row r="28" spans="1:13" x14ac:dyDescent="0.25">
      <c r="A28" s="76">
        <v>8320</v>
      </c>
      <c r="B28" s="77" t="s">
        <v>45</v>
      </c>
      <c r="C28" s="78"/>
      <c r="D28" s="116">
        <f>-D12</f>
        <v>-3160</v>
      </c>
      <c r="E28" s="117"/>
      <c r="F28" s="108">
        <f t="shared" si="1"/>
        <v>-3160</v>
      </c>
      <c r="G28" s="154"/>
    </row>
    <row r="29" spans="1:13" x14ac:dyDescent="0.25">
      <c r="A29" s="17">
        <v>8800</v>
      </c>
      <c r="B29" s="18" t="s">
        <v>0</v>
      </c>
      <c r="C29" s="19"/>
      <c r="D29" s="109"/>
      <c r="E29" s="114">
        <f>-SUM(F18:F28)</f>
        <v>145270</v>
      </c>
      <c r="F29" s="110">
        <f>E29</f>
        <v>145270</v>
      </c>
      <c r="G29" s="109"/>
    </row>
    <row r="30" spans="1:13" s="22" customFormat="1" ht="20.25" x14ac:dyDescent="0.3">
      <c r="A30" s="27"/>
      <c r="B30" s="28"/>
      <c r="C30" s="21">
        <f>SUM(C4:C29)</f>
        <v>0</v>
      </c>
      <c r="D30" s="21">
        <f t="shared" ref="D30:G30" si="2">SUM(D4:D29)</f>
        <v>0</v>
      </c>
      <c r="E30" s="21">
        <f t="shared" si="2"/>
        <v>0</v>
      </c>
      <c r="F30" s="21">
        <f t="shared" si="2"/>
        <v>0</v>
      </c>
      <c r="G30" s="21">
        <f t="shared" si="2"/>
        <v>0</v>
      </c>
      <c r="H30" s="155"/>
      <c r="M30" s="93"/>
    </row>
    <row r="31" spans="1:13" x14ac:dyDescent="0.25">
      <c r="E31" s="26"/>
    </row>
    <row r="32" spans="1:13" x14ac:dyDescent="0.25">
      <c r="B32" s="34" t="s">
        <v>27</v>
      </c>
    </row>
    <row r="33" spans="1:13" x14ac:dyDescent="0.25">
      <c r="B33" s="1" t="s">
        <v>26</v>
      </c>
      <c r="C33" s="26"/>
      <c r="D33" s="26">
        <v>50000</v>
      </c>
      <c r="G33" s="26"/>
    </row>
    <row r="34" spans="1:13" x14ac:dyDescent="0.25">
      <c r="B34" s="1" t="s">
        <v>28</v>
      </c>
      <c r="D34" s="26">
        <f>D35-D33</f>
        <v>95270</v>
      </c>
    </row>
    <row r="35" spans="1:13" s="22" customFormat="1" ht="20.25" x14ac:dyDescent="0.3">
      <c r="A35" s="1"/>
      <c r="B35" s="1"/>
      <c r="C35" s="1"/>
      <c r="D35" s="25">
        <f>E29</f>
        <v>145270</v>
      </c>
      <c r="E35" s="1"/>
      <c r="F35" s="1"/>
      <c r="G35" s="26"/>
      <c r="H35" s="156"/>
      <c r="M35" s="93"/>
    </row>
    <row r="36" spans="1:13" x14ac:dyDescent="0.25">
      <c r="G36" s="26"/>
      <c r="H36" s="156"/>
    </row>
    <row r="37" spans="1:13" x14ac:dyDescent="0.25">
      <c r="A37" s="92"/>
    </row>
  </sheetData>
  <mergeCells count="1">
    <mergeCell ref="D2:E2"/>
  </mergeCells>
  <pageMargins left="0.74803149606299213" right="0.74803149606299213" top="0.78740157480314965" bottom="0.78740157480314965" header="0.51181102362204722" footer="0.51181102362204722"/>
  <pageSetup paperSize="9" orientation="portrait" r:id="rId1"/>
  <headerFooter alignWithMargins="0">
    <oddHeader>&amp;COppgave 11.11</oddHeader>
    <oddFooter>&amp;CSide 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showZeros="0" tabSelected="1" zoomScaleNormal="75" workbookViewId="0">
      <selection activeCell="G18" sqref="G18"/>
    </sheetView>
  </sheetViews>
  <sheetFormatPr baseColWidth="10" defaultRowHeight="15" x14ac:dyDescent="0.2"/>
  <cols>
    <col min="1" max="1" width="7" style="80" bestFit="1" customWidth="1"/>
    <col min="2" max="2" width="16.85546875" style="80" bestFit="1" customWidth="1"/>
    <col min="3" max="6" width="10.7109375" style="80" customWidth="1"/>
    <col min="7" max="10" width="9.5703125" style="80" customWidth="1"/>
    <col min="11" max="16384" width="11.42578125" style="80"/>
  </cols>
  <sheetData>
    <row r="1" spans="1:13" s="1" customFormat="1" ht="15.75" x14ac:dyDescent="0.25">
      <c r="A1" s="92" t="s">
        <v>89</v>
      </c>
    </row>
    <row r="2" spans="1:13" s="1" customFormat="1" ht="15.75" x14ac:dyDescent="0.25">
      <c r="A2" s="92"/>
    </row>
    <row r="3" spans="1:13" s="1" customFormat="1" ht="15.75" x14ac:dyDescent="0.25">
      <c r="A3" s="45" t="s">
        <v>31</v>
      </c>
      <c r="B3" s="79" t="s">
        <v>32</v>
      </c>
      <c r="C3" s="131">
        <v>1920</v>
      </c>
      <c r="D3" s="133">
        <v>2940</v>
      </c>
      <c r="E3" s="132">
        <v>5000</v>
      </c>
      <c r="F3" s="132">
        <v>5100</v>
      </c>
    </row>
    <row r="4" spans="1:13" s="1" customFormat="1" ht="15.75" x14ac:dyDescent="0.25">
      <c r="A4" s="81"/>
      <c r="B4" s="82"/>
      <c r="C4" s="140" t="s">
        <v>101</v>
      </c>
      <c r="D4" s="121" t="s">
        <v>127</v>
      </c>
      <c r="E4" s="121" t="s">
        <v>22</v>
      </c>
      <c r="F4" s="121" t="s">
        <v>129</v>
      </c>
    </row>
    <row r="5" spans="1:13" s="1" customFormat="1" ht="15.75" x14ac:dyDescent="0.25">
      <c r="A5" s="83"/>
      <c r="B5" s="84"/>
      <c r="C5" s="85" t="s">
        <v>102</v>
      </c>
      <c r="D5" s="85" t="s">
        <v>128</v>
      </c>
      <c r="E5" s="85"/>
      <c r="F5" s="85" t="s">
        <v>130</v>
      </c>
    </row>
    <row r="6" spans="1:13" s="1" customFormat="1" ht="15.75" x14ac:dyDescent="0.25">
      <c r="A6" s="86" t="s">
        <v>47</v>
      </c>
      <c r="B6" s="87" t="s">
        <v>48</v>
      </c>
      <c r="C6" s="88">
        <v>-3500</v>
      </c>
      <c r="D6" s="53"/>
      <c r="E6" s="53">
        <v>3500</v>
      </c>
      <c r="F6" s="53"/>
    </row>
    <row r="7" spans="1:13" s="1" customFormat="1" ht="15.75" x14ac:dyDescent="0.25">
      <c r="A7" s="89">
        <v>43799</v>
      </c>
      <c r="B7" s="90" t="s">
        <v>46</v>
      </c>
      <c r="C7" s="91"/>
      <c r="D7" s="67">
        <v>-357</v>
      </c>
      <c r="E7" s="67"/>
      <c r="F7" s="67">
        <v>357</v>
      </c>
    </row>
    <row r="9" spans="1:13" ht="15.75" x14ac:dyDescent="0.25">
      <c r="A9" s="1" t="s">
        <v>83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x14ac:dyDescent="0.25">
      <c r="A10" s="1" t="s">
        <v>84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.7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pageMargins left="0.59055118110236227" right="0.59055118110236227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11.13</oddHead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Oppgave 11.6</vt:lpstr>
      <vt:lpstr>Oppgave 11.7</vt:lpstr>
      <vt:lpstr>Oppgave 11.8</vt:lpstr>
      <vt:lpstr>Oppgave 11.9</vt:lpstr>
      <vt:lpstr>Oppgave 11.10</vt:lpstr>
      <vt:lpstr>Oppgave 11.11</vt:lpstr>
      <vt:lpstr>Oppgave 11.13</vt:lpstr>
    </vt:vector>
  </TitlesOfParts>
  <Company>Høgskolen i Vestfold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Øystein Hansen</dc:creator>
  <cp:lastModifiedBy>Øystein Hansen</cp:lastModifiedBy>
  <cp:lastPrinted>2019-12-02T16:19:04Z</cp:lastPrinted>
  <dcterms:created xsi:type="dcterms:W3CDTF">2004-06-23T12:19:48Z</dcterms:created>
  <dcterms:modified xsi:type="dcterms:W3CDTF">2020-07-05T13:29:15Z</dcterms:modified>
</cp:coreProperties>
</file>