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455A913A-D01E-4C56-BE58-8BFFDAE952EE}" xr6:coauthVersionLast="47" xr6:coauthVersionMax="47" xr10:uidLastSave="{00000000-0000-0000-0000-000000000000}"/>
  <bookViews>
    <workbookView xWindow="7620" yWindow="3120" windowWidth="17040" windowHeight="12255" tabRatio="877" xr2:uid="{00000000-000D-0000-FFFF-FFFF00000000}"/>
  </bookViews>
  <sheets>
    <sheet name="Oppgave 12.18" sheetId="10" r:id="rId1"/>
    <sheet name="Oppgave 12.19" sheetId="11" r:id="rId2"/>
    <sheet name="Oppgave 12.21 og 12.22" sheetId="15" r:id="rId3"/>
    <sheet name="Oppgave 12.23 - 2025" sheetId="19" r:id="rId4"/>
    <sheet name="Oppgave 12.24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9" l="1"/>
  <c r="J16" i="19"/>
  <c r="C76" i="19"/>
  <c r="D71" i="19"/>
  <c r="C64" i="19"/>
  <c r="C63" i="19"/>
  <c r="C62" i="19"/>
  <c r="C65" i="19" s="1"/>
  <c r="C58" i="19"/>
  <c r="C57" i="19"/>
  <c r="C56" i="19"/>
  <c r="C52" i="19"/>
  <c r="E48" i="19"/>
  <c r="D43" i="19"/>
  <c r="C43" i="19"/>
  <c r="G40" i="19"/>
  <c r="C51" i="19" s="1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H25" i="19"/>
  <c r="H43" i="19" s="1"/>
  <c r="I11" i="19"/>
  <c r="I10" i="19"/>
  <c r="I8" i="19"/>
  <c r="C75" i="19" s="1"/>
  <c r="C77" i="19" s="1"/>
  <c r="I7" i="19"/>
  <c r="I6" i="19"/>
  <c r="G45" i="15"/>
  <c r="D40" i="15"/>
  <c r="G33" i="15"/>
  <c r="I32" i="15"/>
  <c r="I43" i="19" l="1"/>
  <c r="E42" i="19"/>
  <c r="E43" i="19" s="1"/>
  <c r="C53" i="19"/>
  <c r="C59" i="19"/>
  <c r="G42" i="19"/>
  <c r="G43" i="19" s="1"/>
  <c r="D14" i="11"/>
  <c r="E16" i="10"/>
  <c r="F13" i="19" l="1"/>
  <c r="J13" i="19" s="1"/>
  <c r="J43" i="19" s="1"/>
  <c r="F43" i="19" l="1"/>
  <c r="D25" i="15" l="1"/>
  <c r="G12" i="11" l="1"/>
  <c r="J11" i="11"/>
  <c r="I10" i="11"/>
  <c r="G13" i="10"/>
  <c r="J12" i="10"/>
  <c r="I11" i="10"/>
  <c r="G18" i="10" s="1"/>
</calcChain>
</file>

<file path=xl/sharedStrings.xml><?xml version="1.0" encoding="utf-8"?>
<sst xmlns="http://schemas.openxmlformats.org/spreadsheetml/2006/main" count="238" uniqueCount="136">
  <si>
    <t>Saldobalanse</t>
  </si>
  <si>
    <t>Posteringer</t>
  </si>
  <si>
    <t>Resultat</t>
  </si>
  <si>
    <t>Balanse</t>
  </si>
  <si>
    <t>Debet</t>
  </si>
  <si>
    <t>Kredit</t>
  </si>
  <si>
    <t>Aksjer</t>
  </si>
  <si>
    <t>b)</t>
  </si>
  <si>
    <t>Avskrivninger</t>
  </si>
  <si>
    <t>Inventar</t>
  </si>
  <si>
    <t>Biler</t>
  </si>
  <si>
    <t>Salg av bil</t>
  </si>
  <si>
    <t>a)</t>
  </si>
  <si>
    <t>Varebeholdning</t>
  </si>
  <si>
    <t>Varekjøp</t>
  </si>
  <si>
    <t>Kundefordringer</t>
  </si>
  <si>
    <t>Avsetning til tap på fordringer</t>
  </si>
  <si>
    <t>Tap på fordringer</t>
  </si>
  <si>
    <t>Nedskrivning aksjer</t>
  </si>
  <si>
    <t>Rentekostnader</t>
  </si>
  <si>
    <t>Årsresultat</t>
  </si>
  <si>
    <t>Avsatt utbytte</t>
  </si>
  <si>
    <t>Aksjekapital</t>
  </si>
  <si>
    <t>Annen egenkapital</t>
  </si>
  <si>
    <t>Utsatt skatt</t>
  </si>
  <si>
    <t>Leverandørgjeld</t>
  </si>
  <si>
    <t>Betalbar skatt</t>
  </si>
  <si>
    <t>Skattetrekk</t>
  </si>
  <si>
    <t>Skyldig arbeidsgiveravgift</t>
  </si>
  <si>
    <t>Påløpt arbeidsgiveravgift</t>
  </si>
  <si>
    <t>Gevinst ved salg av bil</t>
  </si>
  <si>
    <t>Arbeidsgiveravgift</t>
  </si>
  <si>
    <t>Obligatorisk tjenestepensjon</t>
  </si>
  <si>
    <t>Andre driftskostnader</t>
  </si>
  <si>
    <t>Renteinntekter</t>
  </si>
  <si>
    <t>Sum kortsiktig gjeld</t>
  </si>
  <si>
    <t>c)</t>
  </si>
  <si>
    <t>–</t>
  </si>
  <si>
    <t>=</t>
  </si>
  <si>
    <t>Avskrivning biler:</t>
  </si>
  <si>
    <t>Bankinnskudd</t>
  </si>
  <si>
    <t>Bilkostnader</t>
  </si>
  <si>
    <t>Kr 300 000 er kundefordringene per 31.12. vurdert til det krav bedriften formelt har. Vi kaller dette beløpet gjerne</t>
  </si>
  <si>
    <t>pålydende verdi av kundefordringene. Kr 20 000 er avsetningen for fremtidig tap per 1.1., altså den avsetningen vi</t>
  </si>
  <si>
    <t>foretok ved årsoppgjøret for 20x0 (i fjor).</t>
  </si>
  <si>
    <t>Kr 30 000 er det faktiske tapet bedriften har hatt i 20x1.</t>
  </si>
  <si>
    <t>Avsetning tap på fordringer</t>
  </si>
  <si>
    <r>
      <t xml:space="preserve">Debetbeløpet på konto </t>
    </r>
    <r>
      <rPr>
        <i/>
        <sz val="12"/>
        <rFont val="Times New Roman"/>
        <family val="1"/>
      </rPr>
      <t xml:space="preserve">1500 Kundefordringer: </t>
    </r>
    <r>
      <rPr>
        <sz val="12"/>
        <rFont val="Times New Roman"/>
        <family val="1"/>
      </rPr>
      <t>kr 2 460 000. Pålydende verdi av kundefordringene ("anskaffelseskost")</t>
    </r>
  </si>
  <si>
    <r>
      <t xml:space="preserve">Debetbeløpet på konto 7830 </t>
    </r>
    <r>
      <rPr>
        <i/>
        <sz val="12"/>
        <rFont val="Times New Roman"/>
        <family val="1"/>
      </rPr>
      <t xml:space="preserve">Tap på fordringer: </t>
    </r>
    <r>
      <rPr>
        <sz val="12"/>
        <rFont val="Times New Roman"/>
        <family val="1"/>
      </rPr>
      <t>kr 56 000. Det virkelige tapet i år (ekskl. mva.)</t>
    </r>
  </si>
  <si>
    <t>Avsetning tap på fordringer er ført kredit balansen ekskl. merverdiavgift.</t>
  </si>
  <si>
    <t>Påløpte feriepenger</t>
  </si>
  <si>
    <t>Anskaffelseskost er lavest. Balanseverdi: kr 120 000</t>
  </si>
  <si>
    <t>Virkelig verdi (kursverdi) er lavest. Balanseverdi: kr 80 000</t>
  </si>
  <si>
    <t>Det betyr at vi for punkt 1 ovenfor kan vurdere aksjene til kr 150 000 dersom disse betingelsene er oppfylt.</t>
  </si>
  <si>
    <t>Aksjepostene vurderes hver for seg.</t>
  </si>
  <si>
    <t>Aksjene i AS Beta</t>
  </si>
  <si>
    <t xml:space="preserve">Aksjene i AS Alfa </t>
  </si>
  <si>
    <t>Balanseverdi 31.12.x1</t>
  </si>
  <si>
    <t>Oppgjørsposteringer</t>
  </si>
  <si>
    <t>Kontanter</t>
  </si>
  <si>
    <t>Banklån</t>
  </si>
  <si>
    <t>Skyldig merverdiavgift</t>
  </si>
  <si>
    <t>Ubetalte kostnader</t>
  </si>
  <si>
    <t>Avgiftspliktig omsetning</t>
  </si>
  <si>
    <t>Lønn</t>
  </si>
  <si>
    <t>Husleie</t>
  </si>
  <si>
    <t>Kontorkostnader</t>
  </si>
  <si>
    <t>Endring i utsatt skatt</t>
  </si>
  <si>
    <t>Feriepenger</t>
  </si>
  <si>
    <t>Nedgang i utsatt skatt</t>
  </si>
  <si>
    <t>Skattekostnad</t>
  </si>
  <si>
    <t>Bil A: 240 000 ∙ 0,15 ∙ 1/12 =</t>
  </si>
  <si>
    <t>Bil B: 300 000 ∙ 0,15 =</t>
  </si>
  <si>
    <t>Bil C: 280 000 ∙ 0,15 =</t>
  </si>
  <si>
    <t>d)</t>
  </si>
  <si>
    <t>Avskrivning biler endres til 12,5 %</t>
  </si>
  <si>
    <t>Bil A: 240 000 ∙ 0,125 ∙ 1/12 =</t>
  </si>
  <si>
    <t>Bil B: 300 000 ∙ 0,125 =</t>
  </si>
  <si>
    <t>Bil C: 280 000 ∙ 0,125 =</t>
  </si>
  <si>
    <t>Sum avskrivninger</t>
  </si>
  <si>
    <t>Avskrivningene vil bli redusert med kr 15 000.</t>
  </si>
  <si>
    <t>e)</t>
  </si>
  <si>
    <t>Salgsum bil A</t>
  </si>
  <si>
    <t>Bokført verdi: 30 000 – 2 500 =</t>
  </si>
  <si>
    <t>Gevinsten vil bli kr 500 lavere</t>
  </si>
  <si>
    <t>f)</t>
  </si>
  <si>
    <t>Kundefordringer pålydende</t>
  </si>
  <si>
    <t xml:space="preserve">Bokført verdi </t>
  </si>
  <si>
    <t>g)</t>
  </si>
  <si>
    <t>Kortsiktig gjeld er summen av kontoene 2400 til og med konto 2960</t>
  </si>
  <si>
    <t>h)</t>
  </si>
  <si>
    <t>Hvis L. Uring hadde betalt sin gjeld på kr 5 000, ville Leifs Handleri AS ikke foretatt noen avsetning. Avsetning tap på fordringer</t>
  </si>
  <si>
    <t>ville bli 0. Da ville det kostnadsførte beløpet på kr 15 800 bli redusert til kr 11 800, altså med kr 4 000.</t>
  </si>
  <si>
    <t>Overskuddet før skatt ville øke med kr 4 000.</t>
  </si>
  <si>
    <t>i)</t>
  </si>
  <si>
    <t>anskaffelseskost og virkelig verdi. Det betyr at kurante varer skal vurderes til anskaffelseskost, mens ukurante varer vurderes</t>
  </si>
  <si>
    <t>til virkelig verdi. Virkelig verdi vil være netto salgsverdi, her kr 6 000 – kr 1 000 = kr 5 000.</t>
  </si>
  <si>
    <t>j)</t>
  </si>
  <si>
    <t>Arbeidsgiveravgift med forfall 15. januar 20x2 =</t>
  </si>
  <si>
    <t>Økning i avsetning til tap på fordringer: 24 000 – 20 000 =</t>
  </si>
  <si>
    <t>Bokført verdi kundefordringer per 31.12.x1: 300 000 – 24 000 =</t>
  </si>
  <si>
    <t>Usikre fordringer ekskl. mva.: 40 000 : 1,25 =</t>
  </si>
  <si>
    <t>Ifølge rskl. § 5-8 første ledd kan kortsiktige aksjer vurderes til virkelig verdi dersom angitte betingelser er oppfylt.</t>
  </si>
  <si>
    <t>Betalingstidspunktet når det gjelder husleie har ingen betydning for kostnaden. Husleiekostnaden vil uansett blir kr 180 000, dvs.</t>
  </si>
  <si>
    <t>12 måneder à kr 15 000.</t>
  </si>
  <si>
    <t>Løsning oppgave 12.18</t>
  </si>
  <si>
    <t>Løsning oppgave 12.19</t>
  </si>
  <si>
    <r>
      <t xml:space="preserve">Kreditbeløpet på konto </t>
    </r>
    <r>
      <rPr>
        <i/>
        <sz val="12"/>
        <rFont val="Times New Roman"/>
        <family val="1"/>
      </rPr>
      <t xml:space="preserve">1501 Avsetning tap på fordringer: </t>
    </r>
    <r>
      <rPr>
        <sz val="12"/>
        <rFont val="Times New Roman"/>
        <family val="1"/>
      </rPr>
      <t>kr 50 000. Avsatt beløp per 31.12. i fjor</t>
    </r>
  </si>
  <si>
    <t>Løsning oppgave 12.21</t>
  </si>
  <si>
    <t>Løsning oppgave 12.22</t>
  </si>
  <si>
    <t>Aksjeposten i AS Beta nedskrives med kr 40 000. Det betyr en kostnad i resultatregnskapet.</t>
  </si>
  <si>
    <t>Dette er en liten bedrift, og aksjene kan da vurderes til laveste verdi av anskaffelseskost og virkelig verdi (kursverdi). Jf. rskl. § 5-2.</t>
  </si>
  <si>
    <t>Dersom kriteriene i rskl. § 5-8 er oppfylt, kan aksjene vurderes til virkelig verdi. Da blir vurderingen slik:</t>
  </si>
  <si>
    <t>Nedskrivningen vil i så fall bli kr 10 000</t>
  </si>
  <si>
    <t>Regnskapsloven § 5-2 gjelder omløpsmidler og sier at slike eiendeler skal vurderes til den laveste verdien av</t>
  </si>
  <si>
    <t>Løsning oppgave 12.23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</si>
  <si>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</si>
  <si>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</si>
  <si>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</si>
  <si>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</si>
  <si>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</si>
  <si>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</si>
  <si>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</si>
  <si>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</si>
  <si>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Økning avsetning</t>
  </si>
  <si>
    <t>Kontonavn</t>
  </si>
  <si>
    <t>Løsning oppgave 12.24</t>
  </si>
  <si>
    <t>ekstern eller intern dokumentasjon.</t>
  </si>
  <si>
    <t xml:space="preserve">Dokumentasjon av balansen medfører at alle balanseposter være dokumentert enten med </t>
  </si>
  <si>
    <t>med bøkført beløp, skal det lages en bankavstemming som forklarer differansen og</t>
  </si>
  <si>
    <t>viser til dokumentasjon på differansen.</t>
  </si>
  <si>
    <t xml:space="preserve">En bankkonto dokumenteres med kontoutdrag fra banken. Dersom saldoen ikke stemmer </t>
  </si>
  <si>
    <t>på differansen.</t>
  </si>
  <si>
    <t xml:space="preserve">skal det lages en bankavstemming som forklarer differansen og vise til dokumentasjon på </t>
  </si>
  <si>
    <t>På samme må kan vi be leverandørene og andre kreditorer om kontoutskrifter som vi</t>
  </si>
  <si>
    <t>deretter sammenholder med tilsvarende saldoer i regnskapet.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</si>
</sst>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1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11">
    <xf numFmtId="0" fontId="0" fillId="0" borderId="0" xfId="0"/>
    <xf numFmtId="0" fontId="1" fillId="0" borderId="0" xfId="1" applyFont="1"/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7" xfId="1" applyFont="1" applyBorder="1"/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4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14" xfId="1" applyNumberFormat="1" applyFont="1" applyBorder="1"/>
    <xf numFmtId="3" fontId="1" fillId="0" borderId="15" xfId="1" applyNumberFormat="1" applyFont="1" applyBorder="1" applyProtection="1">
      <protection locked="0"/>
    </xf>
    <xf numFmtId="3" fontId="1" fillId="2" borderId="16" xfId="1" applyNumberFormat="1" applyFont="1" applyFill="1" applyBorder="1"/>
    <xf numFmtId="3" fontId="1" fillId="0" borderId="15" xfId="1" applyNumberFormat="1" applyFont="1" applyBorder="1"/>
    <xf numFmtId="3" fontId="1" fillId="2" borderId="15" xfId="1" applyNumberFormat="1" applyFont="1" applyFill="1" applyBorder="1"/>
    <xf numFmtId="1" fontId="1" fillId="0" borderId="7" xfId="1" applyNumberFormat="1" applyFont="1" applyBorder="1" applyAlignment="1">
      <alignment horizontal="center"/>
    </xf>
    <xf numFmtId="3" fontId="1" fillId="0" borderId="6" xfId="1" applyNumberFormat="1" applyFont="1" applyBorder="1"/>
    <xf numFmtId="3" fontId="1" fillId="2" borderId="7" xfId="1" applyNumberFormat="1" applyFont="1" applyFill="1" applyBorder="1" applyProtection="1">
      <protection locked="0"/>
    </xf>
    <xf numFmtId="3" fontId="1" fillId="0" borderId="17" xfId="1" applyNumberFormat="1" applyFont="1" applyBorder="1" applyProtection="1">
      <protection locked="0"/>
    </xf>
    <xf numFmtId="3" fontId="1" fillId="2" borderId="18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0" fontId="3" fillId="0" borderId="0" xfId="1" applyFont="1"/>
    <xf numFmtId="3" fontId="1" fillId="0" borderId="11" xfId="1" applyNumberFormat="1" applyFont="1" applyBorder="1"/>
    <xf numFmtId="3" fontId="1" fillId="2" borderId="5" xfId="1" applyNumberFormat="1" applyFont="1" applyFill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0" fontId="1" fillId="0" borderId="8" xfId="1" applyFont="1" applyBorder="1" applyAlignment="1">
      <alignment horizontal="left"/>
    </xf>
    <xf numFmtId="3" fontId="1" fillId="2" borderId="7" xfId="1" applyNumberFormat="1" applyFont="1" applyFill="1" applyBorder="1"/>
    <xf numFmtId="3" fontId="4" fillId="0" borderId="5" xfId="1" applyNumberFormat="1" applyFont="1" applyBorder="1" applyProtection="1">
      <protection locked="0"/>
    </xf>
    <xf numFmtId="3" fontId="4" fillId="2" borderId="11" xfId="1" applyNumberFormat="1" applyFont="1" applyFill="1" applyBorder="1"/>
    <xf numFmtId="3" fontId="4" fillId="0" borderId="15" xfId="1" applyNumberFormat="1" applyFont="1" applyBorder="1" applyProtection="1">
      <protection locked="0"/>
    </xf>
    <xf numFmtId="3" fontId="4" fillId="2" borderId="16" xfId="1" applyNumberFormat="1" applyFont="1" applyFill="1" applyBorder="1"/>
    <xf numFmtId="3" fontId="4" fillId="0" borderId="17" xfId="1" applyNumberFormat="1" applyFont="1" applyBorder="1" applyProtection="1">
      <protection locked="0"/>
    </xf>
    <xf numFmtId="3" fontId="4" fillId="2" borderId="18" xfId="1" applyNumberFormat="1" applyFont="1" applyFill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3" fontId="7" fillId="0" borderId="0" xfId="1" applyNumberFormat="1" applyFont="1"/>
    <xf numFmtId="3" fontId="7" fillId="0" borderId="13" xfId="1" applyNumberFormat="1" applyFont="1" applyBorder="1"/>
    <xf numFmtId="3" fontId="7" fillId="0" borderId="8" xfId="1" applyNumberFormat="1" applyFont="1" applyBorder="1"/>
    <xf numFmtId="3" fontId="1" fillId="0" borderId="0" xfId="1" applyNumberFormat="1" applyFont="1"/>
    <xf numFmtId="3" fontId="1" fillId="0" borderId="13" xfId="1" applyNumberFormat="1" applyFont="1" applyBorder="1"/>
    <xf numFmtId="3" fontId="1" fillId="0" borderId="13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3" fontId="1" fillId="0" borderId="8" xfId="1" applyNumberFormat="1" applyFont="1" applyBorder="1"/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left"/>
    </xf>
    <xf numFmtId="0" fontId="7" fillId="0" borderId="2" xfId="1" applyFont="1" applyBorder="1"/>
    <xf numFmtId="0" fontId="7" fillId="0" borderId="5" xfId="1" applyFont="1" applyBorder="1" applyAlignment="1">
      <alignment horizontal="center"/>
    </xf>
    <xf numFmtId="0" fontId="7" fillId="0" borderId="5" xfId="1" applyFont="1" applyBorder="1"/>
    <xf numFmtId="3" fontId="7" fillId="0" borderId="5" xfId="1" applyNumberFormat="1" applyFont="1" applyBorder="1"/>
    <xf numFmtId="3" fontId="7" fillId="2" borderId="5" xfId="1" applyNumberFormat="1" applyFont="1" applyFill="1" applyBorder="1"/>
    <xf numFmtId="0" fontId="7" fillId="0" borderId="15" xfId="1" applyFont="1" applyBorder="1" applyAlignment="1">
      <alignment horizontal="center"/>
    </xf>
    <xf numFmtId="0" fontId="7" fillId="0" borderId="15" xfId="1" applyFont="1" applyBorder="1"/>
    <xf numFmtId="3" fontId="7" fillId="0" borderId="15" xfId="1" applyNumberFormat="1" applyFont="1" applyBorder="1"/>
    <xf numFmtId="3" fontId="7" fillId="2" borderId="15" xfId="1" applyNumberFormat="1" applyFont="1" applyFill="1" applyBorder="1"/>
    <xf numFmtId="0" fontId="7" fillId="0" borderId="17" xfId="1" applyFont="1" applyBorder="1" applyAlignment="1">
      <alignment horizontal="center"/>
    </xf>
    <xf numFmtId="0" fontId="7" fillId="0" borderId="17" xfId="1" applyFont="1" applyBorder="1"/>
    <xf numFmtId="3" fontId="7" fillId="0" borderId="17" xfId="1" applyNumberFormat="1" applyFont="1" applyBorder="1"/>
    <xf numFmtId="3" fontId="7" fillId="2" borderId="17" xfId="1" applyNumberFormat="1" applyFont="1" applyFill="1" applyBorder="1"/>
    <xf numFmtId="0" fontId="7" fillId="0" borderId="2" xfId="1" applyFont="1" applyBorder="1" applyAlignment="1">
      <alignment horizontal="center"/>
    </xf>
    <xf numFmtId="3" fontId="7" fillId="0" borderId="2" xfId="1" applyNumberFormat="1" applyFont="1" applyBorder="1"/>
    <xf numFmtId="3" fontId="7" fillId="2" borderId="2" xfId="1" applyNumberFormat="1" applyFont="1" applyFill="1" applyBorder="1"/>
    <xf numFmtId="0" fontId="8" fillId="0" borderId="0" xfId="1" applyFont="1" applyAlignment="1">
      <alignment horizontal="left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right"/>
    </xf>
    <xf numFmtId="49" fontId="7" fillId="0" borderId="0" xfId="1" quotePrefix="1" applyNumberFormat="1" applyFont="1" applyAlignment="1">
      <alignment horizontal="right"/>
    </xf>
    <xf numFmtId="0" fontId="10" fillId="0" borderId="0" xfId="1" applyFont="1"/>
    <xf numFmtId="3" fontId="5" fillId="0" borderId="0" xfId="1" applyNumberFormat="1" applyFont="1"/>
    <xf numFmtId="0" fontId="1" fillId="0" borderId="0" xfId="1" applyFont="1" applyAlignment="1">
      <alignment horizontal="left"/>
    </xf>
    <xf numFmtId="0" fontId="1" fillId="0" borderId="6" xfId="1" applyFont="1" applyBorder="1" applyAlignment="1">
      <alignment horizontal="center"/>
    </xf>
    <xf numFmtId="49" fontId="7" fillId="0" borderId="10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indent="12"/>
    </xf>
    <xf numFmtId="0" fontId="1" fillId="0" borderId="9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/>
    <xf numFmtId="0" fontId="1" fillId="0" borderId="21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22" xfId="0" applyNumberFormat="1" applyFont="1" applyBorder="1" applyAlignment="1">
      <alignment horizontal="left"/>
    </xf>
    <xf numFmtId="0" fontId="1" fillId="0" borderId="22" xfId="0" applyFont="1" applyBorder="1"/>
    <xf numFmtId="0" fontId="1" fillId="0" borderId="23" xfId="0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23" xfId="0" applyNumberFormat="1" applyFont="1" applyBorder="1"/>
    <xf numFmtId="164" fontId="1" fillId="0" borderId="24" xfId="0" applyNumberFormat="1" applyFont="1" applyBorder="1" applyAlignment="1">
      <alignment horizontal="left"/>
    </xf>
    <xf numFmtId="0" fontId="1" fillId="0" borderId="24" xfId="0" applyFont="1" applyBorder="1"/>
    <xf numFmtId="0" fontId="1" fillId="0" borderId="25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" fontId="1" fillId="0" borderId="25" xfId="0" applyNumberFormat="1" applyFont="1" applyBorder="1"/>
    <xf numFmtId="0" fontId="1" fillId="0" borderId="0" xfId="0" applyFont="1"/>
    <xf numFmtId="0" fontId="3" fillId="0" borderId="0" xfId="0" applyFont="1"/>
    <xf numFmtId="0" fontId="1" fillId="0" borderId="1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0" fontId="1" fillId="0" borderId="10" xfId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Zeros="0" tabSelected="1" workbookViewId="0">
      <selection activeCell="H22" sqref="H22"/>
    </sheetView>
  </sheetViews>
  <sheetFormatPr baseColWidth="10" defaultRowHeight="15.75" x14ac:dyDescent="0.25"/>
  <cols>
    <col min="1" max="1" width="6.7109375" style="1" customWidth="1"/>
    <col min="2" max="2" width="27.5703125" style="1" customWidth="1"/>
    <col min="3" max="10" width="9.7109375" style="1" customWidth="1"/>
    <col min="11" max="16384" width="11.42578125" style="1"/>
  </cols>
  <sheetData>
    <row r="1" spans="1:10" x14ac:dyDescent="0.25">
      <c r="A1" s="24" t="s">
        <v>105</v>
      </c>
    </row>
    <row r="3" spans="1:10" x14ac:dyDescent="0.25">
      <c r="A3" s="1" t="s">
        <v>12</v>
      </c>
      <c r="B3" s="1" t="s">
        <v>42</v>
      </c>
    </row>
    <row r="4" spans="1:10" x14ac:dyDescent="0.25">
      <c r="B4" s="1" t="s">
        <v>43</v>
      </c>
    </row>
    <row r="5" spans="1:10" x14ac:dyDescent="0.25">
      <c r="B5" s="1" t="s">
        <v>44</v>
      </c>
    </row>
    <row r="6" spans="1:10" x14ac:dyDescent="0.25">
      <c r="B6" s="1" t="s">
        <v>45</v>
      </c>
    </row>
    <row r="8" spans="1:10" x14ac:dyDescent="0.25">
      <c r="A8" s="1" t="s">
        <v>7</v>
      </c>
    </row>
    <row r="9" spans="1:10" x14ac:dyDescent="0.25">
      <c r="A9" s="2" t="s">
        <v>116</v>
      </c>
      <c r="B9" s="3" t="s">
        <v>125</v>
      </c>
      <c r="C9" s="105" t="s">
        <v>0</v>
      </c>
      <c r="D9" s="106"/>
      <c r="E9" s="106" t="s">
        <v>1</v>
      </c>
      <c r="F9" s="106"/>
      <c r="G9" s="106" t="s">
        <v>2</v>
      </c>
      <c r="H9" s="106"/>
      <c r="I9" s="106" t="s">
        <v>3</v>
      </c>
      <c r="J9" s="106"/>
    </row>
    <row r="10" spans="1:10" x14ac:dyDescent="0.25">
      <c r="A10" s="76" t="s">
        <v>117</v>
      </c>
      <c r="B10" s="4"/>
      <c r="C10" s="5" t="s">
        <v>4</v>
      </c>
      <c r="D10" s="6" t="s">
        <v>5</v>
      </c>
      <c r="E10" s="6" t="s">
        <v>4</v>
      </c>
      <c r="F10" s="6" t="s">
        <v>5</v>
      </c>
      <c r="G10" s="6" t="s">
        <v>4</v>
      </c>
      <c r="H10" s="6" t="s">
        <v>5</v>
      </c>
      <c r="I10" s="6" t="s">
        <v>4</v>
      </c>
      <c r="J10" s="7" t="s">
        <v>5</v>
      </c>
    </row>
    <row r="11" spans="1:10" x14ac:dyDescent="0.25">
      <c r="A11" s="8">
        <v>1500</v>
      </c>
      <c r="B11" s="9" t="s">
        <v>15</v>
      </c>
      <c r="C11" s="10">
        <v>300000</v>
      </c>
      <c r="D11" s="11"/>
      <c r="E11" s="27"/>
      <c r="F11" s="28"/>
      <c r="G11" s="29"/>
      <c r="H11" s="30"/>
      <c r="I11" s="29">
        <f>C11</f>
        <v>300000</v>
      </c>
      <c r="J11" s="30"/>
    </row>
    <row r="12" spans="1:10" x14ac:dyDescent="0.25">
      <c r="A12" s="8">
        <v>1501</v>
      </c>
      <c r="B12" s="12" t="s">
        <v>16</v>
      </c>
      <c r="C12" s="15"/>
      <c r="D12" s="11">
        <v>20000</v>
      </c>
      <c r="E12" s="13"/>
      <c r="F12" s="14">
        <v>4000</v>
      </c>
      <c r="G12" s="15"/>
      <c r="H12" s="16"/>
      <c r="I12" s="15"/>
      <c r="J12" s="16">
        <f>F12+D12</f>
        <v>24000</v>
      </c>
    </row>
    <row r="13" spans="1:10" x14ac:dyDescent="0.25">
      <c r="A13" s="17">
        <v>7830</v>
      </c>
      <c r="B13" s="31" t="s">
        <v>17</v>
      </c>
      <c r="C13" s="18">
        <v>30000</v>
      </c>
      <c r="D13" s="32"/>
      <c r="E13" s="20">
        <v>4000</v>
      </c>
      <c r="F13" s="21"/>
      <c r="G13" s="22">
        <f>C13+E13</f>
        <v>34000</v>
      </c>
      <c r="H13" s="23"/>
      <c r="I13" s="22"/>
      <c r="J13" s="23"/>
    </row>
    <row r="16" spans="1:10" x14ac:dyDescent="0.25">
      <c r="A16" s="1" t="s">
        <v>99</v>
      </c>
      <c r="E16" s="45">
        <f>24000-20000</f>
        <v>4000</v>
      </c>
    </row>
    <row r="18" spans="1:10" x14ac:dyDescent="0.25">
      <c r="A18" s="1" t="s">
        <v>36</v>
      </c>
      <c r="B18" s="1" t="s">
        <v>100</v>
      </c>
      <c r="G18" s="50">
        <f>I11-J12</f>
        <v>276000</v>
      </c>
    </row>
    <row r="20" spans="1:10" x14ac:dyDescent="0.25">
      <c r="B20" s="80" t="s">
        <v>74</v>
      </c>
      <c r="C20" s="81" t="s">
        <v>118</v>
      </c>
      <c r="D20" s="81" t="s">
        <v>119</v>
      </c>
      <c r="E20" s="82"/>
      <c r="F20" s="83" t="s">
        <v>4</v>
      </c>
      <c r="G20" s="84" t="s">
        <v>120</v>
      </c>
      <c r="H20" s="83" t="s">
        <v>121</v>
      </c>
      <c r="I20" s="84" t="s">
        <v>120</v>
      </c>
      <c r="J20" s="85" t="s">
        <v>122</v>
      </c>
    </row>
    <row r="21" spans="1:10" x14ac:dyDescent="0.25">
      <c r="C21" s="86"/>
      <c r="D21" s="86"/>
      <c r="E21" s="87"/>
      <c r="F21" s="88" t="s">
        <v>123</v>
      </c>
      <c r="G21" s="89" t="s">
        <v>117</v>
      </c>
      <c r="H21" s="88" t="s">
        <v>123</v>
      </c>
      <c r="I21" s="89" t="s">
        <v>117</v>
      </c>
      <c r="J21" s="90"/>
    </row>
    <row r="22" spans="1:10" x14ac:dyDescent="0.25">
      <c r="C22" s="91">
        <v>45657</v>
      </c>
      <c r="D22" s="92" t="s">
        <v>124</v>
      </c>
      <c r="E22" s="93"/>
      <c r="F22" s="94">
        <v>7830</v>
      </c>
      <c r="G22" s="95"/>
      <c r="H22" s="94">
        <v>1501</v>
      </c>
      <c r="I22" s="95"/>
      <c r="J22" s="96">
        <v>4000</v>
      </c>
    </row>
    <row r="23" spans="1:10" x14ac:dyDescent="0.25">
      <c r="C23" s="97"/>
      <c r="D23" s="98"/>
      <c r="E23" s="99"/>
      <c r="F23" s="100"/>
      <c r="G23" s="101"/>
      <c r="H23" s="100"/>
      <c r="I23" s="101"/>
      <c r="J23" s="102"/>
    </row>
  </sheetData>
  <mergeCells count="4">
    <mergeCell ref="C9:D9"/>
    <mergeCell ref="E9:F9"/>
    <mergeCell ref="G9:H9"/>
    <mergeCell ref="I9:J9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&amp;CLøsning oppgave 12.18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showGridLines="0" showZeros="0" workbookViewId="0">
      <selection activeCell="B8" sqref="B8"/>
    </sheetView>
  </sheetViews>
  <sheetFormatPr baseColWidth="10" defaultRowHeight="15.75" x14ac:dyDescent="0.25"/>
  <cols>
    <col min="1" max="1" width="6.28515625" style="1" customWidth="1"/>
    <col min="2" max="2" width="26.140625" style="1" bestFit="1" customWidth="1"/>
    <col min="3" max="10" width="11.42578125" style="45"/>
    <col min="11" max="16384" width="11.42578125" style="1"/>
  </cols>
  <sheetData>
    <row r="1" spans="1:10" x14ac:dyDescent="0.25">
      <c r="A1" s="24" t="s">
        <v>106</v>
      </c>
    </row>
    <row r="3" spans="1:10" x14ac:dyDescent="0.25">
      <c r="A3" s="1" t="s">
        <v>12</v>
      </c>
      <c r="B3" s="1" t="s">
        <v>47</v>
      </c>
    </row>
    <row r="4" spans="1:10" x14ac:dyDescent="0.25">
      <c r="B4" s="1" t="s">
        <v>107</v>
      </c>
    </row>
    <row r="5" spans="1:10" x14ac:dyDescent="0.25">
      <c r="B5" s="1" t="s">
        <v>48</v>
      </c>
    </row>
    <row r="7" spans="1:10" x14ac:dyDescent="0.25">
      <c r="A7" s="1" t="s">
        <v>7</v>
      </c>
    </row>
    <row r="8" spans="1:10" x14ac:dyDescent="0.25">
      <c r="A8" s="77" t="s">
        <v>116</v>
      </c>
      <c r="B8" s="110" t="s">
        <v>125</v>
      </c>
      <c r="C8" s="107" t="s">
        <v>0</v>
      </c>
      <c r="D8" s="108"/>
      <c r="E8" s="108" t="s">
        <v>1</v>
      </c>
      <c r="F8" s="108"/>
      <c r="G8" s="108" t="s">
        <v>2</v>
      </c>
      <c r="H8" s="108"/>
      <c r="I8" s="108" t="s">
        <v>3</v>
      </c>
      <c r="J8" s="108"/>
    </row>
    <row r="9" spans="1:10" x14ac:dyDescent="0.25">
      <c r="A9" s="78" t="s">
        <v>117</v>
      </c>
      <c r="B9" s="4"/>
      <c r="C9" s="47" t="s">
        <v>4</v>
      </c>
      <c r="D9" s="48" t="s">
        <v>5</v>
      </c>
      <c r="E9" s="48" t="s">
        <v>4</v>
      </c>
      <c r="F9" s="48" t="s">
        <v>5</v>
      </c>
      <c r="G9" s="48" t="s">
        <v>4</v>
      </c>
      <c r="H9" s="48" t="s">
        <v>5</v>
      </c>
      <c r="I9" s="48" t="s">
        <v>4</v>
      </c>
      <c r="J9" s="49" t="s">
        <v>5</v>
      </c>
    </row>
    <row r="10" spans="1:10" x14ac:dyDescent="0.25">
      <c r="A10" s="8">
        <v>1500</v>
      </c>
      <c r="B10" s="9" t="s">
        <v>15</v>
      </c>
      <c r="C10" s="10">
        <v>2460000</v>
      </c>
      <c r="D10" s="11"/>
      <c r="E10" s="33"/>
      <c r="F10" s="34"/>
      <c r="G10" s="29"/>
      <c r="H10" s="30"/>
      <c r="I10" s="29">
        <f>C10</f>
        <v>2460000</v>
      </c>
      <c r="J10" s="30"/>
    </row>
    <row r="11" spans="1:10" x14ac:dyDescent="0.25">
      <c r="A11" s="8">
        <v>1501</v>
      </c>
      <c r="B11" s="12" t="s">
        <v>46</v>
      </c>
      <c r="C11" s="15"/>
      <c r="D11" s="11">
        <v>50000</v>
      </c>
      <c r="E11" s="35">
        <v>18000</v>
      </c>
      <c r="F11" s="36"/>
      <c r="G11" s="15"/>
      <c r="H11" s="16"/>
      <c r="I11" s="15"/>
      <c r="J11" s="16">
        <f>D11-E11</f>
        <v>32000</v>
      </c>
    </row>
    <row r="12" spans="1:10" x14ac:dyDescent="0.25">
      <c r="A12" s="17">
        <v>7830</v>
      </c>
      <c r="B12" s="31" t="s">
        <v>17</v>
      </c>
      <c r="C12" s="18">
        <v>56000</v>
      </c>
      <c r="D12" s="32"/>
      <c r="E12" s="37"/>
      <c r="F12" s="38">
        <v>18000</v>
      </c>
      <c r="G12" s="22">
        <f>C12-F12</f>
        <v>38000</v>
      </c>
      <c r="H12" s="23"/>
      <c r="I12" s="22"/>
      <c r="J12" s="23"/>
    </row>
    <row r="14" spans="1:10" x14ac:dyDescent="0.25">
      <c r="A14" s="1" t="s">
        <v>101</v>
      </c>
      <c r="D14" s="45">
        <f>40000/1.25</f>
        <v>32000</v>
      </c>
    </row>
    <row r="15" spans="1:10" x14ac:dyDescent="0.25">
      <c r="A15" s="1" t="s">
        <v>49</v>
      </c>
    </row>
  </sheetData>
  <mergeCells count="4">
    <mergeCell ref="C8:D8"/>
    <mergeCell ref="E8:F8"/>
    <mergeCell ref="G8:H8"/>
    <mergeCell ref="I8:J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12.19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showGridLines="0" showZeros="0" workbookViewId="0">
      <selection activeCell="L29" sqref="L29"/>
    </sheetView>
  </sheetViews>
  <sheetFormatPr baseColWidth="10" defaultRowHeight="15.75" x14ac:dyDescent="0.25"/>
  <cols>
    <col min="1" max="1" width="6.85546875" style="1" customWidth="1"/>
    <col min="2" max="2" width="19.85546875" style="1" customWidth="1"/>
    <col min="3" max="11" width="11.42578125" style="45"/>
    <col min="12" max="16384" width="11.42578125" style="1"/>
  </cols>
  <sheetData>
    <row r="1" spans="1:10" x14ac:dyDescent="0.25">
      <c r="A1" s="24" t="s">
        <v>108</v>
      </c>
    </row>
    <row r="3" spans="1:10" x14ac:dyDescent="0.25">
      <c r="A3" s="1" t="s">
        <v>12</v>
      </c>
    </row>
    <row r="4" spans="1:10" x14ac:dyDescent="0.25">
      <c r="A4" s="1">
        <v>1</v>
      </c>
      <c r="B4" s="1" t="s">
        <v>51</v>
      </c>
    </row>
    <row r="5" spans="1:10" x14ac:dyDescent="0.25">
      <c r="A5" s="1">
        <v>2</v>
      </c>
      <c r="B5" s="1" t="s">
        <v>52</v>
      </c>
    </row>
    <row r="7" spans="1:10" x14ac:dyDescent="0.25">
      <c r="B7" s="1" t="s">
        <v>102</v>
      </c>
    </row>
    <row r="8" spans="1:10" x14ac:dyDescent="0.25">
      <c r="B8" s="1" t="s">
        <v>53</v>
      </c>
    </row>
    <row r="10" spans="1:10" x14ac:dyDescent="0.25">
      <c r="A10" s="1" t="s">
        <v>7</v>
      </c>
    </row>
    <row r="11" spans="1:10" x14ac:dyDescent="0.25">
      <c r="A11" s="2" t="s">
        <v>116</v>
      </c>
      <c r="B11" s="3" t="s">
        <v>125</v>
      </c>
      <c r="C11" s="108" t="s">
        <v>0</v>
      </c>
      <c r="D11" s="108"/>
      <c r="E11" s="108" t="s">
        <v>1</v>
      </c>
      <c r="F11" s="108"/>
      <c r="G11" s="108" t="s">
        <v>2</v>
      </c>
      <c r="H11" s="108"/>
      <c r="I11" s="108" t="s">
        <v>3</v>
      </c>
      <c r="J11" s="108"/>
    </row>
    <row r="12" spans="1:10" x14ac:dyDescent="0.25">
      <c r="A12" s="76" t="s">
        <v>117</v>
      </c>
      <c r="B12" s="4"/>
      <c r="C12" s="47" t="s">
        <v>4</v>
      </c>
      <c r="D12" s="48" t="s">
        <v>5</v>
      </c>
      <c r="E12" s="48" t="s">
        <v>4</v>
      </c>
      <c r="F12" s="48" t="s">
        <v>5</v>
      </c>
      <c r="G12" s="48" t="s">
        <v>4</v>
      </c>
      <c r="H12" s="48" t="s">
        <v>5</v>
      </c>
      <c r="I12" s="48" t="s">
        <v>4</v>
      </c>
      <c r="J12" s="49" t="s">
        <v>5</v>
      </c>
    </row>
    <row r="13" spans="1:10" x14ac:dyDescent="0.25">
      <c r="A13" s="8">
        <v>1800</v>
      </c>
      <c r="B13" s="9" t="s">
        <v>6</v>
      </c>
      <c r="C13" s="25">
        <v>100000</v>
      </c>
      <c r="D13" s="26"/>
      <c r="E13" s="27"/>
      <c r="F13" s="28">
        <v>20000</v>
      </c>
      <c r="G13" s="29"/>
      <c r="H13" s="30"/>
      <c r="I13" s="29">
        <v>80000</v>
      </c>
      <c r="J13" s="30"/>
    </row>
    <row r="14" spans="1:10" x14ac:dyDescent="0.25">
      <c r="A14" s="17">
        <v>8170</v>
      </c>
      <c r="B14" s="18" t="s">
        <v>18</v>
      </c>
      <c r="C14" s="22"/>
      <c r="D14" s="19"/>
      <c r="E14" s="20">
        <v>20000</v>
      </c>
      <c r="F14" s="21"/>
      <c r="G14" s="22">
        <v>20000</v>
      </c>
      <c r="H14" s="23"/>
      <c r="I14" s="22"/>
      <c r="J14" s="23"/>
    </row>
    <row r="18" spans="1:12" x14ac:dyDescent="0.25">
      <c r="A18" s="24" t="s">
        <v>109</v>
      </c>
    </row>
    <row r="20" spans="1:12" x14ac:dyDescent="0.25">
      <c r="A20" s="75">
        <v>1</v>
      </c>
      <c r="B20" s="1" t="s">
        <v>111</v>
      </c>
    </row>
    <row r="21" spans="1:12" x14ac:dyDescent="0.25">
      <c r="B21" s="1" t="s">
        <v>54</v>
      </c>
    </row>
    <row r="23" spans="1:12" x14ac:dyDescent="0.25">
      <c r="B23" s="1" t="s">
        <v>56</v>
      </c>
      <c r="D23" s="45">
        <v>200000</v>
      </c>
    </row>
    <row r="24" spans="1:12" x14ac:dyDescent="0.25">
      <c r="B24" s="1" t="s">
        <v>55</v>
      </c>
      <c r="D24" s="45">
        <v>60000</v>
      </c>
    </row>
    <row r="25" spans="1:12" s="39" customFormat="1" ht="20.25" x14ac:dyDescent="0.3">
      <c r="A25" s="1"/>
      <c r="B25" s="1" t="s">
        <v>57</v>
      </c>
      <c r="C25" s="45"/>
      <c r="D25" s="46">
        <f>SUM(D23:D24)</f>
        <v>260000</v>
      </c>
      <c r="E25" s="45"/>
      <c r="F25" s="45"/>
      <c r="G25" s="45"/>
      <c r="H25" s="45"/>
      <c r="I25" s="45"/>
      <c r="J25" s="45"/>
      <c r="K25" s="45"/>
      <c r="L25" s="1"/>
    </row>
    <row r="27" spans="1:12" x14ac:dyDescent="0.25">
      <c r="A27" s="1" t="s">
        <v>110</v>
      </c>
    </row>
    <row r="30" spans="1:12" x14ac:dyDescent="0.25">
      <c r="A30" s="2" t="s">
        <v>116</v>
      </c>
      <c r="B30" s="3" t="s">
        <v>125</v>
      </c>
      <c r="C30" s="108" t="s">
        <v>0</v>
      </c>
      <c r="D30" s="108"/>
      <c r="E30" s="108" t="s">
        <v>1</v>
      </c>
      <c r="F30" s="108"/>
      <c r="G30" s="108" t="s">
        <v>2</v>
      </c>
      <c r="H30" s="108"/>
      <c r="I30" s="108" t="s">
        <v>3</v>
      </c>
      <c r="J30" s="108"/>
    </row>
    <row r="31" spans="1:12" x14ac:dyDescent="0.25">
      <c r="A31" s="76" t="s">
        <v>117</v>
      </c>
      <c r="B31" s="4"/>
      <c r="C31" s="47" t="s">
        <v>4</v>
      </c>
      <c r="D31" s="48" t="s">
        <v>5</v>
      </c>
      <c r="E31" s="48" t="s">
        <v>4</v>
      </c>
      <c r="F31" s="48" t="s">
        <v>5</v>
      </c>
      <c r="G31" s="48" t="s">
        <v>4</v>
      </c>
      <c r="H31" s="48" t="s">
        <v>5</v>
      </c>
      <c r="I31" s="48" t="s">
        <v>4</v>
      </c>
      <c r="J31" s="49" t="s">
        <v>5</v>
      </c>
    </row>
    <row r="32" spans="1:12" x14ac:dyDescent="0.25">
      <c r="A32" s="8">
        <v>1800</v>
      </c>
      <c r="B32" s="9" t="s">
        <v>6</v>
      </c>
      <c r="C32" s="25">
        <v>300000</v>
      </c>
      <c r="D32" s="26"/>
      <c r="E32" s="27"/>
      <c r="F32" s="28">
        <v>40000</v>
      </c>
      <c r="G32" s="29"/>
      <c r="H32" s="30"/>
      <c r="I32" s="29">
        <f>C32-F32</f>
        <v>260000</v>
      </c>
      <c r="J32" s="30"/>
    </row>
    <row r="33" spans="1:11" x14ac:dyDescent="0.25">
      <c r="A33" s="17">
        <v>8170</v>
      </c>
      <c r="B33" s="18" t="s">
        <v>18</v>
      </c>
      <c r="C33" s="22"/>
      <c r="D33" s="19"/>
      <c r="E33" s="20">
        <v>40000</v>
      </c>
      <c r="F33" s="21"/>
      <c r="G33" s="22">
        <f>SUM(E33)</f>
        <v>40000</v>
      </c>
      <c r="H33" s="23"/>
      <c r="I33" s="22"/>
      <c r="J33" s="23"/>
    </row>
    <row r="34" spans="1:11" x14ac:dyDescent="0.25">
      <c r="A34" s="79"/>
    </row>
    <row r="35" spans="1:11" x14ac:dyDescent="0.25">
      <c r="A35" s="79"/>
    </row>
    <row r="36" spans="1:11" x14ac:dyDescent="0.25">
      <c r="A36" s="79">
        <v>2</v>
      </c>
      <c r="B36" s="1" t="s">
        <v>112</v>
      </c>
    </row>
    <row r="37" spans="1:11" x14ac:dyDescent="0.25">
      <c r="A37" s="79"/>
    </row>
    <row r="38" spans="1:11" x14ac:dyDescent="0.25">
      <c r="A38" s="79"/>
      <c r="B38" s="1" t="s">
        <v>56</v>
      </c>
      <c r="D38" s="45">
        <v>230000</v>
      </c>
    </row>
    <row r="39" spans="1:11" x14ac:dyDescent="0.25">
      <c r="A39" s="79"/>
      <c r="B39" s="1" t="s">
        <v>55</v>
      </c>
      <c r="D39" s="45">
        <v>60000</v>
      </c>
    </row>
    <row r="40" spans="1:11" s="39" customFormat="1" ht="20.25" x14ac:dyDescent="0.3">
      <c r="A40" s="79"/>
      <c r="B40" s="1" t="s">
        <v>57</v>
      </c>
      <c r="C40" s="45"/>
      <c r="D40" s="46">
        <f>SUM(D38:D39)</f>
        <v>290000</v>
      </c>
      <c r="E40" s="45" t="s">
        <v>113</v>
      </c>
      <c r="F40" s="45"/>
      <c r="G40" s="45"/>
      <c r="H40" s="45"/>
      <c r="I40" s="45"/>
      <c r="J40" s="45"/>
      <c r="K40" s="74"/>
    </row>
    <row r="41" spans="1:11" x14ac:dyDescent="0.25">
      <c r="A41" s="79"/>
    </row>
    <row r="42" spans="1:11" x14ac:dyDescent="0.25">
      <c r="A42" s="2" t="s">
        <v>116</v>
      </c>
      <c r="B42" s="3" t="s">
        <v>125</v>
      </c>
      <c r="C42" s="108" t="s">
        <v>0</v>
      </c>
      <c r="D42" s="108"/>
      <c r="E42" s="108" t="s">
        <v>1</v>
      </c>
      <c r="F42" s="108"/>
      <c r="G42" s="108" t="s">
        <v>2</v>
      </c>
      <c r="H42" s="108"/>
      <c r="I42" s="108" t="s">
        <v>3</v>
      </c>
      <c r="J42" s="108"/>
    </row>
    <row r="43" spans="1:11" x14ac:dyDescent="0.25">
      <c r="A43" s="76" t="s">
        <v>117</v>
      </c>
      <c r="B43" s="4"/>
      <c r="C43" s="47" t="s">
        <v>4</v>
      </c>
      <c r="D43" s="48" t="s">
        <v>5</v>
      </c>
      <c r="E43" s="48" t="s">
        <v>4</v>
      </c>
      <c r="F43" s="48" t="s">
        <v>5</v>
      </c>
      <c r="G43" s="48" t="s">
        <v>4</v>
      </c>
      <c r="H43" s="48" t="s">
        <v>5</v>
      </c>
      <c r="I43" s="48" t="s">
        <v>4</v>
      </c>
      <c r="J43" s="49" t="s">
        <v>5</v>
      </c>
    </row>
    <row r="44" spans="1:11" x14ac:dyDescent="0.25">
      <c r="A44" s="8">
        <v>1800</v>
      </c>
      <c r="B44" s="9" t="s">
        <v>6</v>
      </c>
      <c r="C44" s="25">
        <v>300000</v>
      </c>
      <c r="D44" s="26"/>
      <c r="E44" s="27"/>
      <c r="F44" s="28">
        <v>10000</v>
      </c>
      <c r="G44" s="29"/>
      <c r="H44" s="30"/>
      <c r="I44" s="29">
        <v>290000</v>
      </c>
      <c r="J44" s="30"/>
    </row>
    <row r="45" spans="1:11" x14ac:dyDescent="0.25">
      <c r="A45" s="17">
        <v>8170</v>
      </c>
      <c r="B45" s="18" t="s">
        <v>18</v>
      </c>
      <c r="C45" s="22"/>
      <c r="D45" s="19"/>
      <c r="E45" s="20">
        <v>10000</v>
      </c>
      <c r="F45" s="21"/>
      <c r="G45" s="22">
        <f>SUM(E45)</f>
        <v>10000</v>
      </c>
      <c r="H45" s="23"/>
      <c r="I45" s="22"/>
      <c r="J45" s="23"/>
    </row>
  </sheetData>
  <mergeCells count="12">
    <mergeCell ref="C42:D42"/>
    <mergeCell ref="E42:F42"/>
    <mergeCell ref="G42:H42"/>
    <mergeCell ref="I42:J42"/>
    <mergeCell ref="C11:D11"/>
    <mergeCell ref="E11:F11"/>
    <mergeCell ref="G11:H11"/>
    <mergeCell ref="I11:J11"/>
    <mergeCell ref="C30:D30"/>
    <mergeCell ref="E30:F30"/>
    <mergeCell ref="G30:H30"/>
    <mergeCell ref="I30:J3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12.21 og 12.22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C7B4-C493-45B5-83F9-D33AC72456B3}">
  <dimension ref="A1:M93"/>
  <sheetViews>
    <sheetView showGridLines="0" showZeros="0" workbookViewId="0">
      <selection activeCell="L8" sqref="L8"/>
    </sheetView>
  </sheetViews>
  <sheetFormatPr baseColWidth="10" defaultRowHeight="15" x14ac:dyDescent="0.25"/>
  <cols>
    <col min="1" max="1" width="5.5703125" style="51" bestFit="1" customWidth="1"/>
    <col min="2" max="2" width="26.140625" style="41" bestFit="1" customWidth="1"/>
    <col min="3" max="4" width="11.42578125" style="42" customWidth="1"/>
    <col min="5" max="10" width="11.42578125" style="42"/>
    <col min="11" max="16384" width="11.42578125" style="41"/>
  </cols>
  <sheetData>
    <row r="1" spans="1:10" x14ac:dyDescent="0.25">
      <c r="A1" s="69" t="s">
        <v>115</v>
      </c>
    </row>
    <row r="2" spans="1:10" x14ac:dyDescent="0.25">
      <c r="A2" s="51" t="s">
        <v>12</v>
      </c>
    </row>
    <row r="3" spans="1:10" x14ac:dyDescent="0.25">
      <c r="A3" s="52"/>
      <c r="B3" s="53"/>
      <c r="C3" s="109" t="s">
        <v>0</v>
      </c>
      <c r="D3" s="109"/>
      <c r="E3" s="109" t="s">
        <v>58</v>
      </c>
      <c r="F3" s="109"/>
      <c r="G3" s="109" t="s">
        <v>2</v>
      </c>
      <c r="H3" s="109"/>
      <c r="I3" s="109" t="s">
        <v>3</v>
      </c>
      <c r="J3" s="109"/>
    </row>
    <row r="4" spans="1:10" x14ac:dyDescent="0.25">
      <c r="A4" s="54">
        <v>1220</v>
      </c>
      <c r="B4" s="55" t="s">
        <v>10</v>
      </c>
      <c r="C4" s="56">
        <v>335000</v>
      </c>
      <c r="D4" s="57"/>
      <c r="E4" s="56"/>
      <c r="F4" s="57">
        <v>117000</v>
      </c>
      <c r="G4" s="56"/>
      <c r="H4" s="57"/>
      <c r="I4" s="56">
        <v>218000</v>
      </c>
      <c r="J4" s="57"/>
    </row>
    <row r="5" spans="1:10" x14ac:dyDescent="0.25">
      <c r="A5" s="58">
        <v>1229</v>
      </c>
      <c r="B5" s="59" t="s">
        <v>11</v>
      </c>
      <c r="C5" s="60"/>
      <c r="D5" s="61">
        <v>37500</v>
      </c>
      <c r="E5" s="60">
        <v>37500</v>
      </c>
      <c r="F5" s="61"/>
      <c r="G5" s="60"/>
      <c r="H5" s="61"/>
      <c r="I5" s="60"/>
      <c r="J5" s="61"/>
    </row>
    <row r="6" spans="1:10" x14ac:dyDescent="0.25">
      <c r="A6" s="58">
        <v>1240</v>
      </c>
      <c r="B6" s="59" t="s">
        <v>9</v>
      </c>
      <c r="C6" s="60">
        <v>36000</v>
      </c>
      <c r="D6" s="61"/>
      <c r="E6" s="60"/>
      <c r="F6" s="61">
        <v>10000</v>
      </c>
      <c r="G6" s="60"/>
      <c r="H6" s="61"/>
      <c r="I6" s="60">
        <f>C6+E6-F6</f>
        <v>26000</v>
      </c>
      <c r="J6" s="61"/>
    </row>
    <row r="7" spans="1:10" x14ac:dyDescent="0.25">
      <c r="A7" s="58">
        <v>1400</v>
      </c>
      <c r="B7" s="59" t="s">
        <v>13</v>
      </c>
      <c r="C7" s="60">
        <v>676000</v>
      </c>
      <c r="D7" s="61"/>
      <c r="E7" s="60">
        <v>9000</v>
      </c>
      <c r="F7" s="61"/>
      <c r="G7" s="60"/>
      <c r="H7" s="61"/>
      <c r="I7" s="60">
        <f t="shared" ref="I7:I11" si="0">C7+E7-F7</f>
        <v>685000</v>
      </c>
      <c r="J7" s="61"/>
    </row>
    <row r="8" spans="1:10" x14ac:dyDescent="0.25">
      <c r="A8" s="58">
        <v>1500</v>
      </c>
      <c r="B8" s="59" t="s">
        <v>15</v>
      </c>
      <c r="C8" s="60">
        <v>514500</v>
      </c>
      <c r="D8" s="61"/>
      <c r="E8" s="60"/>
      <c r="F8" s="61"/>
      <c r="G8" s="60"/>
      <c r="H8" s="61"/>
      <c r="I8" s="60">
        <f t="shared" si="0"/>
        <v>514500</v>
      </c>
      <c r="J8" s="61"/>
    </row>
    <row r="9" spans="1:10" x14ac:dyDescent="0.25">
      <c r="A9" s="58">
        <v>1501</v>
      </c>
      <c r="B9" s="59" t="s">
        <v>46</v>
      </c>
      <c r="C9" s="60"/>
      <c r="D9" s="61">
        <v>10000</v>
      </c>
      <c r="E9" s="60">
        <v>6000</v>
      </c>
      <c r="F9" s="61"/>
      <c r="G9" s="60"/>
      <c r="H9" s="61"/>
      <c r="I9" s="60"/>
      <c r="J9" s="61">
        <v>4000</v>
      </c>
    </row>
    <row r="10" spans="1:10" x14ac:dyDescent="0.25">
      <c r="A10" s="58">
        <v>1900</v>
      </c>
      <c r="B10" s="59" t="s">
        <v>59</v>
      </c>
      <c r="C10" s="60">
        <v>500</v>
      </c>
      <c r="D10" s="61"/>
      <c r="E10" s="60"/>
      <c r="F10" s="61"/>
      <c r="G10" s="60"/>
      <c r="H10" s="61"/>
      <c r="I10" s="60">
        <f t="shared" si="0"/>
        <v>500</v>
      </c>
      <c r="J10" s="61"/>
    </row>
    <row r="11" spans="1:10" x14ac:dyDescent="0.25">
      <c r="A11" s="58">
        <v>1920</v>
      </c>
      <c r="B11" s="59" t="s">
        <v>40</v>
      </c>
      <c r="C11" s="60">
        <v>1085000</v>
      </c>
      <c r="D11" s="61"/>
      <c r="E11" s="60"/>
      <c r="F11" s="61"/>
      <c r="G11" s="60"/>
      <c r="H11" s="61"/>
      <c r="I11" s="60">
        <f t="shared" si="0"/>
        <v>1085000</v>
      </c>
      <c r="J11" s="61"/>
    </row>
    <row r="12" spans="1:10" x14ac:dyDescent="0.25">
      <c r="A12" s="58">
        <v>2000</v>
      </c>
      <c r="B12" s="59" t="s">
        <v>22</v>
      </c>
      <c r="C12" s="60"/>
      <c r="D12" s="61">
        <v>500000</v>
      </c>
      <c r="E12" s="60"/>
      <c r="F12" s="61"/>
      <c r="G12" s="60"/>
      <c r="H12" s="61"/>
      <c r="I12" s="60"/>
      <c r="J12" s="61">
        <v>500000</v>
      </c>
    </row>
    <row r="13" spans="1:10" x14ac:dyDescent="0.25">
      <c r="A13" s="58">
        <v>2050</v>
      </c>
      <c r="B13" s="59" t="s">
        <v>23</v>
      </c>
      <c r="C13" s="60"/>
      <c r="D13" s="61">
        <v>202300</v>
      </c>
      <c r="E13" s="60"/>
      <c r="F13" s="61">
        <f>E42-F22</f>
        <v>178900</v>
      </c>
      <c r="G13" s="60"/>
      <c r="H13" s="61"/>
      <c r="I13" s="60"/>
      <c r="J13" s="61">
        <f>SUM(D13:F13)</f>
        <v>381200</v>
      </c>
    </row>
    <row r="14" spans="1:10" x14ac:dyDescent="0.25">
      <c r="A14" s="58">
        <v>2120</v>
      </c>
      <c r="B14" s="59" t="s">
        <v>24</v>
      </c>
      <c r="C14" s="60"/>
      <c r="D14" s="61">
        <v>10000</v>
      </c>
      <c r="E14" s="60">
        <v>9000</v>
      </c>
      <c r="F14" s="61"/>
      <c r="G14" s="60"/>
      <c r="H14" s="61"/>
      <c r="I14" s="60"/>
      <c r="J14" s="61">
        <v>1000</v>
      </c>
    </row>
    <row r="15" spans="1:10" x14ac:dyDescent="0.25">
      <c r="A15" s="58">
        <v>2220</v>
      </c>
      <c r="B15" s="59" t="s">
        <v>60</v>
      </c>
      <c r="C15" s="60"/>
      <c r="D15" s="61">
        <v>380000</v>
      </c>
      <c r="E15" s="60"/>
      <c r="F15" s="61"/>
      <c r="G15" s="60"/>
      <c r="H15" s="61"/>
      <c r="I15" s="60"/>
      <c r="J15" s="61">
        <v>380000</v>
      </c>
    </row>
    <row r="16" spans="1:10" x14ac:dyDescent="0.25">
      <c r="A16" s="58">
        <v>2400</v>
      </c>
      <c r="B16" s="59" t="s">
        <v>25</v>
      </c>
      <c r="C16" s="60"/>
      <c r="D16" s="61">
        <v>489600</v>
      </c>
      <c r="E16" s="60"/>
      <c r="F16" s="61">
        <v>3000</v>
      </c>
      <c r="G16" s="60"/>
      <c r="H16" s="61"/>
      <c r="I16" s="60"/>
      <c r="J16" s="61">
        <f>D16+F16</f>
        <v>492600</v>
      </c>
    </row>
    <row r="17" spans="1:12" x14ac:dyDescent="0.25">
      <c r="A17" s="58">
        <v>2500</v>
      </c>
      <c r="B17" s="59" t="s">
        <v>26</v>
      </c>
      <c r="C17" s="60"/>
      <c r="D17" s="61"/>
      <c r="E17" s="60"/>
      <c r="F17" s="61">
        <v>96500</v>
      </c>
      <c r="G17" s="60"/>
      <c r="H17" s="61"/>
      <c r="I17" s="60"/>
      <c r="J17" s="61">
        <v>96500</v>
      </c>
    </row>
    <row r="18" spans="1:12" x14ac:dyDescent="0.25">
      <c r="A18" s="58">
        <v>2600</v>
      </c>
      <c r="B18" s="59" t="s">
        <v>27</v>
      </c>
      <c r="C18" s="60"/>
      <c r="D18" s="61"/>
      <c r="E18" s="60"/>
      <c r="F18" s="61"/>
      <c r="G18" s="60"/>
      <c r="H18" s="61"/>
      <c r="I18" s="60"/>
      <c r="J18" s="61"/>
    </row>
    <row r="19" spans="1:12" x14ac:dyDescent="0.25">
      <c r="A19" s="58">
        <v>2740</v>
      </c>
      <c r="B19" s="59" t="s">
        <v>61</v>
      </c>
      <c r="C19" s="60"/>
      <c r="D19" s="61">
        <v>128400</v>
      </c>
      <c r="E19" s="60">
        <v>600</v>
      </c>
      <c r="F19" s="61"/>
      <c r="G19" s="60"/>
      <c r="H19" s="61"/>
      <c r="I19" s="60"/>
      <c r="J19" s="61">
        <v>127800</v>
      </c>
    </row>
    <row r="20" spans="1:12" x14ac:dyDescent="0.25">
      <c r="A20" s="58">
        <v>2770</v>
      </c>
      <c r="B20" s="59" t="s">
        <v>28</v>
      </c>
      <c r="C20" s="60"/>
      <c r="D20" s="61">
        <v>62900</v>
      </c>
      <c r="E20" s="60"/>
      <c r="F20" s="61"/>
      <c r="G20" s="60"/>
      <c r="H20" s="61"/>
      <c r="I20" s="60"/>
      <c r="J20" s="61">
        <v>62900</v>
      </c>
    </row>
    <row r="21" spans="1:12" x14ac:dyDescent="0.25">
      <c r="A21" s="58">
        <v>2780</v>
      </c>
      <c r="B21" s="59" t="s">
        <v>29</v>
      </c>
      <c r="C21" s="60"/>
      <c r="D21" s="61">
        <v>43000</v>
      </c>
      <c r="E21" s="60"/>
      <c r="F21" s="61"/>
      <c r="G21" s="60"/>
      <c r="H21" s="61"/>
      <c r="I21" s="60"/>
      <c r="J21" s="61">
        <v>43000</v>
      </c>
    </row>
    <row r="22" spans="1:12" x14ac:dyDescent="0.25">
      <c r="A22" s="58">
        <v>2800</v>
      </c>
      <c r="B22" s="59" t="s">
        <v>21</v>
      </c>
      <c r="C22" s="60"/>
      <c r="D22" s="61"/>
      <c r="E22" s="60"/>
      <c r="F22" s="61">
        <v>120000</v>
      </c>
      <c r="G22" s="60"/>
      <c r="H22" s="61"/>
      <c r="I22" s="60"/>
      <c r="J22" s="61">
        <v>120000</v>
      </c>
    </row>
    <row r="23" spans="1:12" x14ac:dyDescent="0.25">
      <c r="A23" s="58">
        <v>2940</v>
      </c>
      <c r="B23" s="59" t="s">
        <v>50</v>
      </c>
      <c r="C23" s="60"/>
      <c r="D23" s="61">
        <v>305000</v>
      </c>
      <c r="E23" s="60"/>
      <c r="F23" s="61"/>
      <c r="G23" s="60"/>
      <c r="H23" s="61"/>
      <c r="I23" s="60"/>
      <c r="J23" s="61">
        <v>305000</v>
      </c>
    </row>
    <row r="24" spans="1:12" x14ac:dyDescent="0.25">
      <c r="A24" s="58">
        <v>2960</v>
      </c>
      <c r="B24" s="59" t="s">
        <v>62</v>
      </c>
      <c r="C24" s="60"/>
      <c r="D24" s="61"/>
      <c r="E24" s="60"/>
      <c r="F24" s="61">
        <v>15000</v>
      </c>
      <c r="G24" s="60"/>
      <c r="H24" s="61"/>
      <c r="I24" s="60"/>
      <c r="J24" s="61">
        <v>15000</v>
      </c>
    </row>
    <row r="25" spans="1:12" x14ac:dyDescent="0.25">
      <c r="A25" s="58">
        <v>3000</v>
      </c>
      <c r="B25" s="59" t="s">
        <v>63</v>
      </c>
      <c r="C25" s="60"/>
      <c r="D25" s="61">
        <v>9777555</v>
      </c>
      <c r="E25" s="60"/>
      <c r="F25" s="61"/>
      <c r="G25" s="60"/>
      <c r="H25" s="61">
        <f>D25</f>
        <v>9777555</v>
      </c>
      <c r="I25" s="60"/>
      <c r="J25" s="61"/>
    </row>
    <row r="26" spans="1:12" x14ac:dyDescent="0.25">
      <c r="A26" s="58">
        <v>3930</v>
      </c>
      <c r="B26" s="59" t="s">
        <v>30</v>
      </c>
      <c r="C26" s="60"/>
      <c r="D26" s="61"/>
      <c r="E26" s="60">
        <v>27000</v>
      </c>
      <c r="F26" s="61">
        <v>37500</v>
      </c>
      <c r="G26" s="60"/>
      <c r="H26" s="61">
        <v>10500</v>
      </c>
      <c r="I26" s="60"/>
      <c r="J26" s="61"/>
    </row>
    <row r="27" spans="1:12" x14ac:dyDescent="0.25">
      <c r="A27" s="58">
        <v>4000</v>
      </c>
      <c r="B27" s="59" t="s">
        <v>14</v>
      </c>
      <c r="C27" s="60">
        <v>5466000</v>
      </c>
      <c r="D27" s="61"/>
      <c r="E27" s="60">
        <v>2400</v>
      </c>
      <c r="F27" s="61">
        <v>9000</v>
      </c>
      <c r="G27" s="60">
        <f>C27+E27-F27</f>
        <v>5459400</v>
      </c>
      <c r="H27" s="61"/>
      <c r="I27" s="60"/>
      <c r="J27" s="61"/>
    </row>
    <row r="28" spans="1:12" x14ac:dyDescent="0.25">
      <c r="A28" s="58">
        <v>5000</v>
      </c>
      <c r="B28" s="59" t="s">
        <v>64</v>
      </c>
      <c r="C28" s="60">
        <v>2680000</v>
      </c>
      <c r="D28" s="61"/>
      <c r="E28" s="60"/>
      <c r="F28" s="61"/>
      <c r="G28" s="60">
        <f t="shared" ref="G28:G40" si="1">C28+E28-F28</f>
        <v>2680000</v>
      </c>
      <c r="H28" s="61"/>
      <c r="I28" s="60"/>
      <c r="J28" s="61"/>
    </row>
    <row r="29" spans="1:12" x14ac:dyDescent="0.25">
      <c r="A29" s="58">
        <v>5050</v>
      </c>
      <c r="B29" s="59" t="s">
        <v>68</v>
      </c>
      <c r="C29" s="60">
        <v>321600</v>
      </c>
      <c r="D29" s="61"/>
      <c r="E29" s="60"/>
      <c r="F29" s="61"/>
      <c r="G29" s="60">
        <f t="shared" si="1"/>
        <v>321600</v>
      </c>
      <c r="H29" s="61"/>
      <c r="I29" s="60"/>
      <c r="J29" s="61"/>
    </row>
    <row r="30" spans="1:12" x14ac:dyDescent="0.25">
      <c r="A30" s="58">
        <v>5110</v>
      </c>
      <c r="B30" s="59" t="s">
        <v>32</v>
      </c>
      <c r="C30" s="60">
        <v>53600</v>
      </c>
      <c r="D30" s="61"/>
      <c r="E30" s="60"/>
      <c r="F30" s="61"/>
      <c r="G30" s="60">
        <f>C30+E30-F30</f>
        <v>53600</v>
      </c>
      <c r="H30" s="61"/>
      <c r="I30" s="60"/>
      <c r="J30" s="61"/>
    </row>
    <row r="31" spans="1:12" x14ac:dyDescent="0.25">
      <c r="A31" s="58">
        <v>5400</v>
      </c>
      <c r="B31" s="59" t="s">
        <v>31</v>
      </c>
      <c r="C31" s="60">
        <v>430780</v>
      </c>
      <c r="D31" s="61"/>
      <c r="E31" s="60"/>
      <c r="F31" s="61"/>
      <c r="G31" s="60">
        <f t="shared" si="1"/>
        <v>430780</v>
      </c>
      <c r="H31" s="61"/>
      <c r="I31" s="60"/>
      <c r="J31" s="61"/>
      <c r="L31" s="42"/>
    </row>
    <row r="32" spans="1:12" x14ac:dyDescent="0.25">
      <c r="A32" s="58">
        <v>6000</v>
      </c>
      <c r="B32" s="59" t="s">
        <v>8</v>
      </c>
      <c r="C32" s="60"/>
      <c r="D32" s="61"/>
      <c r="E32" s="60">
        <v>100000</v>
      </c>
      <c r="F32" s="61"/>
      <c r="G32" s="60">
        <f t="shared" si="1"/>
        <v>100000</v>
      </c>
      <c r="H32" s="61"/>
      <c r="I32" s="60"/>
      <c r="J32" s="61"/>
    </row>
    <row r="33" spans="1:13" x14ac:dyDescent="0.25">
      <c r="A33" s="58">
        <v>6300</v>
      </c>
      <c r="B33" s="59" t="s">
        <v>65</v>
      </c>
      <c r="C33" s="60">
        <v>165000</v>
      </c>
      <c r="D33" s="61"/>
      <c r="E33" s="60">
        <v>15000</v>
      </c>
      <c r="F33" s="61"/>
      <c r="G33" s="60">
        <f t="shared" si="1"/>
        <v>180000</v>
      </c>
      <c r="H33" s="61"/>
      <c r="I33" s="60"/>
      <c r="J33" s="61"/>
    </row>
    <row r="34" spans="1:13" x14ac:dyDescent="0.25">
      <c r="A34" s="58">
        <v>6800</v>
      </c>
      <c r="B34" s="59" t="s">
        <v>66</v>
      </c>
      <c r="C34" s="60">
        <v>52600</v>
      </c>
      <c r="D34" s="61"/>
      <c r="E34" s="60"/>
      <c r="F34" s="61"/>
      <c r="G34" s="60">
        <f t="shared" si="1"/>
        <v>52600</v>
      </c>
      <c r="H34" s="61"/>
      <c r="I34" s="60"/>
      <c r="J34" s="61"/>
      <c r="M34" s="42"/>
    </row>
    <row r="35" spans="1:13" x14ac:dyDescent="0.25">
      <c r="A35" s="58">
        <v>7000</v>
      </c>
      <c r="B35" s="59" t="s">
        <v>41</v>
      </c>
      <c r="C35" s="60">
        <v>34525</v>
      </c>
      <c r="D35" s="61"/>
      <c r="E35" s="60"/>
      <c r="F35" s="61"/>
      <c r="G35" s="60">
        <f>C35+E35-F35</f>
        <v>34525</v>
      </c>
      <c r="H35" s="61"/>
      <c r="I35" s="60"/>
      <c r="J35" s="61"/>
    </row>
    <row r="36" spans="1:13" x14ac:dyDescent="0.25">
      <c r="A36" s="58">
        <v>7780</v>
      </c>
      <c r="B36" s="59" t="s">
        <v>33</v>
      </c>
      <c r="C36" s="60">
        <v>64350</v>
      </c>
      <c r="D36" s="61"/>
      <c r="E36" s="60"/>
      <c r="F36" s="61"/>
      <c r="G36" s="60">
        <f t="shared" si="1"/>
        <v>64350</v>
      </c>
      <c r="H36" s="61"/>
      <c r="I36" s="60"/>
      <c r="J36" s="61"/>
    </row>
    <row r="37" spans="1:13" x14ac:dyDescent="0.25">
      <c r="A37" s="58">
        <v>7830</v>
      </c>
      <c r="B37" s="59" t="s">
        <v>17</v>
      </c>
      <c r="C37" s="60">
        <v>21800</v>
      </c>
      <c r="D37" s="61"/>
      <c r="E37" s="60"/>
      <c r="F37" s="61">
        <v>6000</v>
      </c>
      <c r="G37" s="60">
        <f t="shared" si="1"/>
        <v>15800</v>
      </c>
      <c r="H37" s="61"/>
      <c r="I37" s="60"/>
      <c r="J37" s="61"/>
    </row>
    <row r="38" spans="1:13" x14ac:dyDescent="0.25">
      <c r="A38" s="58">
        <v>8000</v>
      </c>
      <c r="B38" s="59" t="s">
        <v>34</v>
      </c>
      <c r="C38" s="60"/>
      <c r="D38" s="61">
        <v>7000</v>
      </c>
      <c r="E38" s="60"/>
      <c r="F38" s="61"/>
      <c r="G38" s="60">
        <f>C38+E38-F38</f>
        <v>0</v>
      </c>
      <c r="H38" s="61">
        <v>7000</v>
      </c>
      <c r="I38" s="60"/>
      <c r="J38" s="61"/>
    </row>
    <row r="39" spans="1:13" x14ac:dyDescent="0.25">
      <c r="A39" s="58">
        <v>8100</v>
      </c>
      <c r="B39" s="59" t="s">
        <v>19</v>
      </c>
      <c r="C39" s="60">
        <v>16000</v>
      </c>
      <c r="D39" s="61"/>
      <c r="E39" s="60"/>
      <c r="F39" s="61"/>
      <c r="G39" s="60">
        <f t="shared" si="1"/>
        <v>16000</v>
      </c>
      <c r="H39" s="61"/>
      <c r="I39" s="60"/>
      <c r="J39" s="61"/>
    </row>
    <row r="40" spans="1:13" x14ac:dyDescent="0.25">
      <c r="A40" s="58">
        <v>8300</v>
      </c>
      <c r="B40" s="59" t="s">
        <v>26</v>
      </c>
      <c r="C40" s="60"/>
      <c r="D40" s="61"/>
      <c r="E40" s="60">
        <v>96500</v>
      </c>
      <c r="F40" s="61"/>
      <c r="G40" s="60">
        <f t="shared" si="1"/>
        <v>96500</v>
      </c>
      <c r="H40" s="61"/>
      <c r="I40" s="60"/>
      <c r="J40" s="61"/>
    </row>
    <row r="41" spans="1:13" x14ac:dyDescent="0.25">
      <c r="A41" s="58">
        <v>8320</v>
      </c>
      <c r="B41" s="59" t="s">
        <v>67</v>
      </c>
      <c r="C41" s="60"/>
      <c r="D41" s="61"/>
      <c r="E41" s="60"/>
      <c r="F41" s="61">
        <v>9000</v>
      </c>
      <c r="G41" s="60"/>
      <c r="H41" s="61">
        <v>9000</v>
      </c>
      <c r="I41" s="60"/>
      <c r="J41" s="61"/>
    </row>
    <row r="42" spans="1:13" x14ac:dyDescent="0.25">
      <c r="A42" s="62">
        <v>8800</v>
      </c>
      <c r="B42" s="63" t="s">
        <v>20</v>
      </c>
      <c r="C42" s="64"/>
      <c r="D42" s="65"/>
      <c r="E42" s="64">
        <f>-SUM(G27:G40)+H25+H26+H38+H41</f>
        <v>298900</v>
      </c>
      <c r="F42" s="65"/>
      <c r="G42" s="64">
        <f>E42</f>
        <v>298900</v>
      </c>
      <c r="H42" s="65"/>
      <c r="I42" s="64"/>
      <c r="J42" s="65"/>
    </row>
    <row r="43" spans="1:13" s="39" customFormat="1" ht="20.25" x14ac:dyDescent="0.3">
      <c r="A43" s="66"/>
      <c r="B43" s="53"/>
      <c r="C43" s="67">
        <f>SUM(C4:C42)</f>
        <v>11953255</v>
      </c>
      <c r="D43" s="68">
        <f>SUM(D4:D42)</f>
        <v>11953255</v>
      </c>
      <c r="E43" s="67">
        <f>SUM(E4:E42)</f>
        <v>601900</v>
      </c>
      <c r="F43" s="68">
        <f>SUM(F4:F42)</f>
        <v>601900</v>
      </c>
      <c r="G43" s="67">
        <f>SUM(G26:G42)</f>
        <v>9804055</v>
      </c>
      <c r="H43" s="68">
        <f>SUM(H17:H42)</f>
        <v>9804055</v>
      </c>
      <c r="I43" s="67">
        <f>SUM(I4:I42)</f>
        <v>2529000</v>
      </c>
      <c r="J43" s="68">
        <f>SUM(J4:J42)</f>
        <v>2529000</v>
      </c>
    </row>
    <row r="45" spans="1:13" x14ac:dyDescent="0.25">
      <c r="A45" s="70" t="s">
        <v>12</v>
      </c>
      <c r="B45" s="41" t="s">
        <v>103</v>
      </c>
      <c r="D45" s="41"/>
      <c r="E45" s="41"/>
      <c r="F45" s="41"/>
    </row>
    <row r="46" spans="1:13" x14ac:dyDescent="0.25">
      <c r="A46" s="70"/>
      <c r="B46" s="41" t="s">
        <v>104</v>
      </c>
      <c r="D46" s="41"/>
      <c r="E46" s="41"/>
      <c r="F46" s="41"/>
    </row>
    <row r="47" spans="1:13" x14ac:dyDescent="0.25">
      <c r="A47" s="70"/>
      <c r="D47" s="41"/>
    </row>
    <row r="48" spans="1:13" x14ac:dyDescent="0.25">
      <c r="A48" s="70" t="s">
        <v>7</v>
      </c>
      <c r="B48" s="41" t="s">
        <v>98</v>
      </c>
      <c r="D48" s="41"/>
      <c r="E48" s="44">
        <f>J20</f>
        <v>62900</v>
      </c>
    </row>
    <row r="49" spans="1:12" x14ac:dyDescent="0.25">
      <c r="A49" s="70"/>
      <c r="D49" s="41"/>
    </row>
    <row r="50" spans="1:12" x14ac:dyDescent="0.25">
      <c r="A50" s="70"/>
      <c r="D50" s="41"/>
    </row>
    <row r="51" spans="1:12" x14ac:dyDescent="0.25">
      <c r="A51" s="70" t="s">
        <v>36</v>
      </c>
      <c r="B51" s="41" t="s">
        <v>26</v>
      </c>
      <c r="C51" s="42">
        <f>G40</f>
        <v>96500</v>
      </c>
      <c r="D51" s="41"/>
    </row>
    <row r="52" spans="1:12" x14ac:dyDescent="0.25">
      <c r="A52" s="71" t="s">
        <v>37</v>
      </c>
      <c r="B52" s="41" t="s">
        <v>69</v>
      </c>
      <c r="C52" s="42">
        <f>H41</f>
        <v>9000</v>
      </c>
      <c r="D52" s="41"/>
    </row>
    <row r="53" spans="1:12" s="40" customFormat="1" ht="18.75" x14ac:dyDescent="0.3">
      <c r="A53" s="72" t="s">
        <v>38</v>
      </c>
      <c r="B53" s="41" t="s">
        <v>70</v>
      </c>
      <c r="C53" s="43">
        <f>C51-C52</f>
        <v>87500</v>
      </c>
      <c r="E53" s="42"/>
      <c r="F53" s="42"/>
      <c r="G53" s="42"/>
      <c r="H53" s="42"/>
      <c r="I53" s="42"/>
      <c r="J53" s="42"/>
      <c r="K53" s="41"/>
      <c r="L53" s="41"/>
    </row>
    <row r="54" spans="1:12" x14ac:dyDescent="0.25">
      <c r="A54" s="70"/>
    </row>
    <row r="55" spans="1:12" x14ac:dyDescent="0.25">
      <c r="A55" s="70" t="s">
        <v>74</v>
      </c>
      <c r="B55" s="73" t="s">
        <v>39</v>
      </c>
    </row>
    <row r="56" spans="1:12" x14ac:dyDescent="0.25">
      <c r="A56" s="70"/>
      <c r="B56" s="41" t="s">
        <v>71</v>
      </c>
      <c r="C56" s="42">
        <f>240000*0.15*1/12</f>
        <v>3000</v>
      </c>
    </row>
    <row r="57" spans="1:12" x14ac:dyDescent="0.25">
      <c r="A57" s="70"/>
      <c r="B57" s="41" t="s">
        <v>72</v>
      </c>
      <c r="C57" s="42">
        <f>300000*0.15</f>
        <v>45000</v>
      </c>
    </row>
    <row r="58" spans="1:12" x14ac:dyDescent="0.25">
      <c r="A58" s="70"/>
      <c r="B58" s="41" t="s">
        <v>73</v>
      </c>
      <c r="C58" s="42">
        <f>280000*0.15</f>
        <v>42000</v>
      </c>
    </row>
    <row r="59" spans="1:12" s="40" customFormat="1" ht="18.75" x14ac:dyDescent="0.3">
      <c r="A59" s="70"/>
      <c r="B59" s="41" t="s">
        <v>79</v>
      </c>
      <c r="C59" s="43">
        <f>SUM(C56:C58)</f>
        <v>90000</v>
      </c>
      <c r="D59" s="42"/>
      <c r="E59" s="42"/>
      <c r="F59" s="42"/>
      <c r="G59" s="42"/>
      <c r="H59" s="42"/>
      <c r="I59" s="42"/>
      <c r="J59" s="42"/>
      <c r="K59" s="41"/>
      <c r="L59" s="41"/>
    </row>
    <row r="60" spans="1:12" x14ac:dyDescent="0.25">
      <c r="A60" s="70"/>
    </row>
    <row r="61" spans="1:12" x14ac:dyDescent="0.25">
      <c r="A61" s="70" t="s">
        <v>81</v>
      </c>
      <c r="B61" s="73" t="s">
        <v>75</v>
      </c>
    </row>
    <row r="62" spans="1:12" x14ac:dyDescent="0.25">
      <c r="A62" s="70"/>
      <c r="B62" s="41" t="s">
        <v>76</v>
      </c>
      <c r="C62" s="42">
        <f>240000*0.125*1/12</f>
        <v>2500</v>
      </c>
    </row>
    <row r="63" spans="1:12" x14ac:dyDescent="0.25">
      <c r="A63" s="70"/>
      <c r="B63" s="41" t="s">
        <v>77</v>
      </c>
      <c r="C63" s="42">
        <f>300000*0.125</f>
        <v>37500</v>
      </c>
    </row>
    <row r="64" spans="1:12" x14ac:dyDescent="0.25">
      <c r="A64" s="70"/>
      <c r="B64" s="41" t="s">
        <v>78</v>
      </c>
      <c r="C64" s="42">
        <f>280000*0.125</f>
        <v>35000</v>
      </c>
    </row>
    <row r="65" spans="1:13" s="40" customFormat="1" ht="18.75" x14ac:dyDescent="0.3">
      <c r="A65" s="70"/>
      <c r="B65" s="41" t="s">
        <v>79</v>
      </c>
      <c r="C65" s="43">
        <f>SUM(C62:C64)</f>
        <v>75000</v>
      </c>
      <c r="D65" s="42"/>
      <c r="E65" s="42"/>
      <c r="F65" s="42"/>
      <c r="G65" s="42"/>
      <c r="H65" s="42"/>
      <c r="I65" s="42"/>
      <c r="J65" s="42"/>
      <c r="K65" s="41"/>
      <c r="L65" s="41"/>
    </row>
    <row r="66" spans="1:13" x14ac:dyDescent="0.25">
      <c r="A66" s="70"/>
    </row>
    <row r="67" spans="1:13" x14ac:dyDescent="0.25">
      <c r="A67" s="70"/>
      <c r="B67" s="41" t="s">
        <v>80</v>
      </c>
    </row>
    <row r="68" spans="1:13" x14ac:dyDescent="0.25">
      <c r="A68" s="70"/>
    </row>
    <row r="69" spans="1:13" x14ac:dyDescent="0.25">
      <c r="A69" s="70" t="s">
        <v>85</v>
      </c>
      <c r="B69" s="41" t="s">
        <v>82</v>
      </c>
      <c r="C69" s="41"/>
      <c r="D69" s="42">
        <v>37500</v>
      </c>
    </row>
    <row r="70" spans="1:13" x14ac:dyDescent="0.25">
      <c r="A70" s="70"/>
      <c r="B70" s="41" t="s">
        <v>83</v>
      </c>
      <c r="D70" s="42">
        <v>27500</v>
      </c>
    </row>
    <row r="71" spans="1:13" s="40" customFormat="1" ht="18.75" x14ac:dyDescent="0.3">
      <c r="A71" s="70"/>
      <c r="B71" s="41" t="s">
        <v>30</v>
      </c>
      <c r="C71" s="42"/>
      <c r="D71" s="43">
        <f>D69-D70</f>
        <v>10000</v>
      </c>
      <c r="E71" s="42"/>
      <c r="F71" s="42"/>
      <c r="G71" s="42"/>
      <c r="H71" s="42"/>
      <c r="I71" s="42"/>
      <c r="J71" s="42"/>
      <c r="K71" s="41"/>
      <c r="L71" s="41"/>
      <c r="M71" s="41"/>
    </row>
    <row r="72" spans="1:13" x14ac:dyDescent="0.25">
      <c r="A72" s="70"/>
    </row>
    <row r="73" spans="1:13" x14ac:dyDescent="0.25">
      <c r="A73" s="70"/>
      <c r="B73" s="41" t="s">
        <v>84</v>
      </c>
    </row>
    <row r="74" spans="1:13" x14ac:dyDescent="0.25">
      <c r="A74" s="70"/>
    </row>
    <row r="75" spans="1:13" x14ac:dyDescent="0.25">
      <c r="A75" s="70" t="s">
        <v>88</v>
      </c>
      <c r="B75" s="41" t="s">
        <v>86</v>
      </c>
      <c r="C75" s="42">
        <f>I8</f>
        <v>514500</v>
      </c>
    </row>
    <row r="76" spans="1:13" x14ac:dyDescent="0.25">
      <c r="A76" s="71" t="s">
        <v>37</v>
      </c>
      <c r="B76" s="41" t="s">
        <v>46</v>
      </c>
      <c r="C76" s="42">
        <f>J9</f>
        <v>4000</v>
      </c>
    </row>
    <row r="77" spans="1:13" s="40" customFormat="1" ht="18.75" x14ac:dyDescent="0.3">
      <c r="A77" s="72" t="s">
        <v>38</v>
      </c>
      <c r="B77" s="41" t="s">
        <v>87</v>
      </c>
      <c r="C77" s="43">
        <f>C75-C76</f>
        <v>510500</v>
      </c>
      <c r="D77" s="42"/>
      <c r="E77" s="42"/>
      <c r="F77" s="42"/>
      <c r="G77" s="42"/>
      <c r="H77" s="42"/>
      <c r="I77" s="42"/>
      <c r="J77" s="42"/>
      <c r="K77" s="41"/>
      <c r="L77" s="41"/>
    </row>
    <row r="78" spans="1:13" x14ac:dyDescent="0.25">
      <c r="A78" s="70"/>
    </row>
    <row r="79" spans="1:13" x14ac:dyDescent="0.25">
      <c r="A79" s="70" t="s">
        <v>90</v>
      </c>
      <c r="B79" s="41" t="s">
        <v>89</v>
      </c>
    </row>
    <row r="80" spans="1:13" s="42" customFormat="1" x14ac:dyDescent="0.25">
      <c r="A80" s="70"/>
      <c r="B80" s="41"/>
      <c r="K80" s="41"/>
      <c r="L80" s="41"/>
      <c r="M80" s="41"/>
    </row>
    <row r="81" spans="1:13" s="42" customFormat="1" x14ac:dyDescent="0.25">
      <c r="A81" s="70"/>
      <c r="B81" s="41" t="s">
        <v>35</v>
      </c>
      <c r="C81" s="44">
        <f>SUM(J16:J24)</f>
        <v>1262800</v>
      </c>
      <c r="K81" s="41"/>
      <c r="L81" s="41"/>
      <c r="M81" s="41"/>
    </row>
    <row r="82" spans="1:13" s="42" customFormat="1" x14ac:dyDescent="0.25">
      <c r="A82" s="70"/>
      <c r="B82" s="41"/>
      <c r="K82" s="41"/>
      <c r="L82" s="41"/>
      <c r="M82" s="41"/>
    </row>
    <row r="83" spans="1:13" s="42" customFormat="1" x14ac:dyDescent="0.25">
      <c r="A83" s="70" t="s">
        <v>94</v>
      </c>
      <c r="B83" s="41" t="s">
        <v>91</v>
      </c>
      <c r="K83" s="41"/>
      <c r="L83" s="41"/>
      <c r="M83" s="41"/>
    </row>
    <row r="84" spans="1:13" s="42" customFormat="1" x14ac:dyDescent="0.25">
      <c r="A84" s="70"/>
      <c r="B84" s="41" t="s">
        <v>92</v>
      </c>
      <c r="K84" s="41"/>
      <c r="L84" s="41"/>
      <c r="M84" s="41"/>
    </row>
    <row r="85" spans="1:13" s="42" customFormat="1" x14ac:dyDescent="0.25">
      <c r="A85" s="70"/>
      <c r="B85" s="41" t="s">
        <v>93</v>
      </c>
      <c r="K85" s="41"/>
      <c r="L85" s="41"/>
      <c r="M85" s="41"/>
    </row>
    <row r="86" spans="1:13" s="42" customFormat="1" x14ac:dyDescent="0.25">
      <c r="A86" s="70"/>
      <c r="B86" s="41"/>
      <c r="K86" s="41"/>
      <c r="L86" s="41"/>
      <c r="M86" s="41"/>
    </row>
    <row r="87" spans="1:13" s="42" customFormat="1" x14ac:dyDescent="0.25">
      <c r="A87" s="70" t="s">
        <v>97</v>
      </c>
      <c r="B87" s="41" t="s">
        <v>114</v>
      </c>
      <c r="K87" s="41"/>
      <c r="L87" s="41"/>
      <c r="M87" s="41"/>
    </row>
    <row r="88" spans="1:13" s="42" customFormat="1" x14ac:dyDescent="0.25">
      <c r="A88" s="70"/>
      <c r="B88" s="41" t="s">
        <v>95</v>
      </c>
      <c r="K88" s="41"/>
      <c r="L88" s="41"/>
      <c r="M88" s="41"/>
    </row>
    <row r="89" spans="1:13" s="42" customFormat="1" x14ac:dyDescent="0.25">
      <c r="A89" s="70"/>
      <c r="B89" s="41" t="s">
        <v>96</v>
      </c>
      <c r="K89" s="41"/>
      <c r="L89" s="41"/>
      <c r="M89" s="41"/>
    </row>
    <row r="90" spans="1:13" s="42" customFormat="1" x14ac:dyDescent="0.25">
      <c r="A90" s="70"/>
      <c r="B90" s="41"/>
      <c r="K90" s="41"/>
      <c r="L90" s="41"/>
      <c r="M90" s="41"/>
    </row>
    <row r="91" spans="1:13" s="42" customFormat="1" x14ac:dyDescent="0.25">
      <c r="A91" s="70"/>
      <c r="B91" s="41"/>
      <c r="K91" s="41"/>
      <c r="L91" s="41"/>
      <c r="M91" s="41"/>
    </row>
    <row r="92" spans="1:13" s="42" customFormat="1" x14ac:dyDescent="0.25">
      <c r="A92" s="70"/>
      <c r="B92" s="41"/>
      <c r="K92" s="41"/>
      <c r="L92" s="41"/>
      <c r="M92" s="41"/>
    </row>
    <row r="93" spans="1:13" s="42" customFormat="1" x14ac:dyDescent="0.25">
      <c r="A93" s="70"/>
      <c r="B93" s="41"/>
      <c r="K93" s="41"/>
      <c r="L93" s="41"/>
      <c r="M93" s="41"/>
    </row>
  </sheetData>
  <mergeCells count="4">
    <mergeCell ref="C3:D3"/>
    <mergeCell ref="E3:F3"/>
    <mergeCell ref="G3:H3"/>
    <mergeCell ref="I3:J3"/>
  </mergeCells>
  <pageMargins left="0.39370078740157483" right="0.39370078740157483" top="0" bottom="0" header="0.51181102362204722" footer="0.51181102362204722"/>
  <pageSetup paperSize="9" orientation="landscape" horizontalDpi="4294967292" r:id="rId1"/>
  <headerFooter alignWithMargins="0">
    <oddHeader>&amp;COppgave 12.23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2BA3-A377-4BCA-B2AC-CE7B14506F40}">
  <dimension ref="A1:A11"/>
  <sheetViews>
    <sheetView showGridLines="0" workbookViewId="0">
      <selection activeCell="F11" sqref="F11"/>
    </sheetView>
  </sheetViews>
  <sheetFormatPr baseColWidth="10" defaultRowHeight="15.75" x14ac:dyDescent="0.25"/>
  <cols>
    <col min="1" max="16384" width="11.42578125" style="103"/>
  </cols>
  <sheetData>
    <row r="1" spans="1:1" x14ac:dyDescent="0.25">
      <c r="A1" s="104" t="s">
        <v>126</v>
      </c>
    </row>
    <row r="3" spans="1:1" x14ac:dyDescent="0.25">
      <c r="A3" s="103" t="s">
        <v>128</v>
      </c>
    </row>
    <row r="4" spans="1:1" x14ac:dyDescent="0.25">
      <c r="A4" s="103" t="s">
        <v>127</v>
      </c>
    </row>
    <row r="5" spans="1:1" x14ac:dyDescent="0.25">
      <c r="A5" s="103" t="s">
        <v>131</v>
      </c>
    </row>
    <row r="6" spans="1:1" x14ac:dyDescent="0.25">
      <c r="A6" s="103" t="s">
        <v>129</v>
      </c>
    </row>
    <row r="7" spans="1:1" x14ac:dyDescent="0.25">
      <c r="A7" s="103" t="s">
        <v>130</v>
      </c>
    </row>
    <row r="8" spans="1:1" x14ac:dyDescent="0.25">
      <c r="A8" s="103" t="s">
        <v>133</v>
      </c>
    </row>
    <row r="9" spans="1:1" x14ac:dyDescent="0.25">
      <c r="A9" s="103" t="s">
        <v>132</v>
      </c>
    </row>
    <row r="10" spans="1:1" x14ac:dyDescent="0.25">
      <c r="A10" s="103" t="s">
        <v>134</v>
      </c>
    </row>
    <row r="11" spans="1:1" x14ac:dyDescent="0.25">
      <c r="A11" s="103" t="s">
        <v>135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12.24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12.18</vt:lpstr>
      <vt:lpstr>Oppgave 12.19</vt:lpstr>
      <vt:lpstr>Oppgave 12.21 og 12.22</vt:lpstr>
      <vt:lpstr>Oppgave 12.23 - 2025</vt:lpstr>
      <vt:lpstr>Oppgave 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2024-08-14T12:44:42Z</dcterms:modified>
</cp:coreProperties>
</file>