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77591E67-67F8-4C37-B1F6-AAF9CC7DB08D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Oppgave 10.1" sheetId="26" r:id="rId1"/>
    <sheet name="Oppgave 10.2" sheetId="3" r:id="rId2"/>
    <sheet name="Oppgave 10.3" sheetId="2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7" l="1"/>
  <c r="C18" i="27"/>
  <c r="C17" i="27"/>
  <c r="C15" i="27"/>
  <c r="C14" i="27"/>
  <c r="F9" i="27"/>
  <c r="F10" i="27"/>
  <c r="F11" i="27"/>
  <c r="F12" i="27"/>
  <c r="F8" i="27"/>
  <c r="E9" i="27"/>
  <c r="E10" i="27"/>
  <c r="E11" i="27"/>
  <c r="E12" i="27"/>
  <c r="E8" i="27"/>
  <c r="D9" i="27"/>
  <c r="D10" i="27"/>
  <c r="D11" i="27"/>
  <c r="D12" i="27"/>
  <c r="D8" i="27"/>
  <c r="C9" i="27"/>
  <c r="C10" i="27"/>
  <c r="C11" i="27"/>
  <c r="C12" i="27"/>
  <c r="C8" i="27"/>
  <c r="D29" i="3"/>
  <c r="D28" i="3"/>
  <c r="D27" i="3"/>
  <c r="D26" i="3"/>
  <c r="D25" i="3"/>
  <c r="D23" i="3"/>
  <c r="C22" i="3"/>
  <c r="D19" i="3" s="1"/>
  <c r="C21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20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3" i="3"/>
  <c r="A37" i="26"/>
  <c r="A35" i="26"/>
  <c r="B33" i="26"/>
  <c r="D25" i="26"/>
  <c r="D26" i="26" s="1"/>
  <c r="D27" i="26" s="1"/>
  <c r="C25" i="26"/>
  <c r="B18" i="26"/>
  <c r="A18" i="26"/>
  <c r="B17" i="26"/>
  <c r="B16" i="26"/>
  <c r="A16" i="26"/>
  <c r="B14" i="26"/>
  <c r="B11" i="26"/>
  <c r="B10" i="26"/>
  <c r="D8" i="26"/>
  <c r="C8" i="26"/>
  <c r="D7" i="26"/>
  <c r="C7" i="26"/>
  <c r="D6" i="26"/>
  <c r="C6" i="26"/>
  <c r="D4" i="3" l="1"/>
  <c r="D21" i="3" s="1"/>
  <c r="B35" i="26"/>
  <c r="C26" i="26"/>
  <c r="B29" i="26"/>
  <c r="B36" i="26" l="1"/>
  <c r="B37" i="26" s="1"/>
  <c r="C27" i="26"/>
  <c r="B30" i="26" s="1"/>
</calcChain>
</file>

<file path=xl/sharedStrings.xml><?xml version="1.0" encoding="utf-8"?>
<sst xmlns="http://schemas.openxmlformats.org/spreadsheetml/2006/main" count="59" uniqueCount="30">
  <si>
    <t>Konjunktur</t>
  </si>
  <si>
    <t>Sannsynlighet</t>
  </si>
  <si>
    <t>Avkastning A</t>
  </si>
  <si>
    <t>Avkastning B</t>
  </si>
  <si>
    <t>Høy</t>
  </si>
  <si>
    <t>Normal</t>
  </si>
  <si>
    <t>Lav</t>
  </si>
  <si>
    <t>Forventet avkastning</t>
  </si>
  <si>
    <t>Varians</t>
  </si>
  <si>
    <t>Standardavvik</t>
  </si>
  <si>
    <t>Kovarians</t>
  </si>
  <si>
    <t>Korrelasjon</t>
  </si>
  <si>
    <t>Andel A</t>
  </si>
  <si>
    <t>Andel B</t>
  </si>
  <si>
    <t>Nesten risikofri pga. sterk negativ korrelasjon</t>
  </si>
  <si>
    <t>Dato</t>
  </si>
  <si>
    <t>Kurs</t>
  </si>
  <si>
    <t>Avkastning</t>
  </si>
  <si>
    <t>Sum</t>
  </si>
  <si>
    <t>Gjennomsnitt</t>
  </si>
  <si>
    <t>Empisk varians</t>
  </si>
  <si>
    <t>Daglig avkastning</t>
  </si>
  <si>
    <t>Total avkastning</t>
  </si>
  <si>
    <t>Årlig standardavvik</t>
  </si>
  <si>
    <t>Forventet avk</t>
  </si>
  <si>
    <t>Aksje X</t>
  </si>
  <si>
    <t>Aksje Y</t>
  </si>
  <si>
    <t>Porteølje</t>
  </si>
  <si>
    <t>Optimal andel A</t>
  </si>
  <si>
    <t>Optimal andel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</si>
</sst>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"/>
    <numFmt numFmtId="165" formatCode="0.000000"/>
    <numFmt numFmtId="166" formatCode="0.00000"/>
    <numFmt numFmtId="167" formatCode="dd\.mm\.yy"/>
    <numFmt numFmtId="168" formatCode="#,##0.00###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68">
    <xf numFmtId="0" fontId="0" fillId="0" borderId="0" xfId="0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0" borderId="4" xfId="0" applyBorder="1"/>
    <xf numFmtId="0" fontId="0" fillId="0" borderId="3" xfId="0" applyBorder="1"/>
    <xf numFmtId="0" fontId="0" fillId="8" borderId="0" xfId="0" applyFill="1"/>
    <xf numFmtId="0" fontId="2" fillId="2" borderId="5" xfId="0" applyFont="1" applyFill="1" applyBorder="1"/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9" borderId="0" xfId="0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5" fillId="2" borderId="5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4" fillId="0" borderId="4" xfId="3" applyBorder="1"/>
    <xf numFmtId="0" fontId="4" fillId="0" borderId="2" xfId="3" applyBorder="1"/>
    <xf numFmtId="164" fontId="4" fillId="0" borderId="4" xfId="3" applyNumberFormat="1" applyBorder="1" applyAlignment="1">
      <alignment horizontal="center"/>
    </xf>
    <xf numFmtId="165" fontId="4" fillId="0" borderId="4" xfId="3" applyNumberFormat="1" applyBorder="1" applyAlignment="1">
      <alignment horizontal="center"/>
    </xf>
    <xf numFmtId="164" fontId="4" fillId="0" borderId="3" xfId="3" applyNumberFormat="1" applyBorder="1" applyAlignment="1">
      <alignment horizontal="center"/>
    </xf>
    <xf numFmtId="165" fontId="4" fillId="0" borderId="3" xfId="3" applyNumberFormat="1" applyBorder="1" applyAlignment="1">
      <alignment horizontal="center"/>
    </xf>
    <xf numFmtId="0" fontId="4" fillId="0" borderId="6" xfId="3" applyBorder="1"/>
    <xf numFmtId="0" fontId="4" fillId="0" borderId="11" xfId="3" applyBorder="1"/>
    <xf numFmtId="165" fontId="4" fillId="0" borderId="5" xfId="3" applyNumberFormat="1" applyBorder="1" applyAlignment="1">
      <alignment horizontal="center"/>
    </xf>
    <xf numFmtId="0" fontId="4" fillId="0" borderId="10" xfId="3" applyBorder="1"/>
    <xf numFmtId="10" fontId="0" fillId="3" borderId="0" xfId="1" applyNumberFormat="1" applyFont="1" applyFill="1"/>
    <xf numFmtId="165" fontId="0" fillId="3" borderId="0" xfId="0" applyNumberFormat="1" applyFill="1"/>
    <xf numFmtId="0" fontId="4" fillId="8" borderId="0" xfId="3" applyFill="1"/>
    <xf numFmtId="167" fontId="4" fillId="0" borderId="4" xfId="3" applyNumberFormat="1" applyBorder="1" applyAlignment="1">
      <alignment horizontal="center"/>
    </xf>
    <xf numFmtId="167" fontId="4" fillId="0" borderId="3" xfId="3" applyNumberFormat="1" applyBorder="1" applyAlignment="1">
      <alignment horizontal="center"/>
    </xf>
    <xf numFmtId="168" fontId="4" fillId="0" borderId="9" xfId="3" applyNumberFormat="1" applyBorder="1" applyAlignment="1">
      <alignment horizontal="center"/>
    </xf>
    <xf numFmtId="168" fontId="4" fillId="0" borderId="7" xfId="3" applyNumberFormat="1" applyBorder="1" applyAlignment="1">
      <alignment horizontal="center"/>
    </xf>
    <xf numFmtId="2" fontId="4" fillId="0" borderId="8" xfId="3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5" xfId="0" applyBorder="1"/>
    <xf numFmtId="0" fontId="2" fillId="5" borderId="5" xfId="0" applyFon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10" fontId="0" fillId="8" borderId="4" xfId="1" applyNumberFormat="1" applyFont="1" applyFill="1" applyBorder="1" applyAlignment="1">
      <alignment horizontal="center"/>
    </xf>
    <xf numFmtId="10" fontId="0" fillId="8" borderId="3" xfId="1" applyNumberFormat="1" applyFon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0" fontId="0" fillId="7" borderId="4" xfId="1" applyNumberFormat="1" applyFont="1" applyFill="1" applyBorder="1" applyAlignment="1">
      <alignment horizontal="center"/>
    </xf>
    <xf numFmtId="10" fontId="0" fillId="7" borderId="3" xfId="1" applyNumberFormat="1" applyFont="1" applyFill="1" applyBorder="1" applyAlignment="1">
      <alignment horizontal="center"/>
    </xf>
    <xf numFmtId="0" fontId="0" fillId="7" borderId="9" xfId="0" applyFill="1" applyBorder="1"/>
    <xf numFmtId="0" fontId="0" fillId="7" borderId="12" xfId="0" applyFill="1" applyBorder="1"/>
    <xf numFmtId="0" fontId="0" fillId="7" borderId="8" xfId="0" applyFill="1" applyBorder="1"/>
    <xf numFmtId="0" fontId="0" fillId="7" borderId="13" xfId="0" applyFill="1" applyBorder="1"/>
    <xf numFmtId="2" fontId="0" fillId="4" borderId="2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12" xfId="0" applyFill="1" applyBorder="1"/>
    <xf numFmtId="0" fontId="0" fillId="5" borderId="7" xfId="0" applyFill="1" applyBorder="1"/>
    <xf numFmtId="0" fontId="0" fillId="5" borderId="14" xfId="0" applyFill="1" applyBorder="1"/>
    <xf numFmtId="0" fontId="0" fillId="5" borderId="8" xfId="0" applyFill="1" applyBorder="1"/>
    <xf numFmtId="0" fontId="0" fillId="5" borderId="13" xfId="0" applyFill="1" applyBorder="1"/>
    <xf numFmtId="10" fontId="0" fillId="4" borderId="2" xfId="1" applyNumberFormat="1" applyFont="1" applyFill="1" applyBorder="1" applyAlignment="1">
      <alignment horizontal="center"/>
    </xf>
    <xf numFmtId="0" fontId="0" fillId="4" borderId="4" xfId="0" applyFill="1" applyBorder="1"/>
    <xf numFmtId="10" fontId="0" fillId="4" borderId="3" xfId="1" applyNumberFormat="1" applyFont="1" applyFill="1" applyBorder="1" applyAlignment="1">
      <alignment horizontal="center"/>
    </xf>
  </cellXfs>
  <cellStyles count="4">
    <cellStyle name="Normal" xfId="0" builtinId="0"/>
    <cellStyle name="Normal 2" xfId="2" xr:uid="{AB14B307-711B-441D-8860-86ED3C3C6C5E}"/>
    <cellStyle name="Normal_Oppgave 10.2" xfId="3" xr:uid="{B0BFCBD0-0B50-4C6F-9EC3-9070C9739CCF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62F49-8CFD-4D06-B7B7-92D7BBA006B6}">
  <dimension ref="A1:D39"/>
  <sheetViews>
    <sheetView topLeftCell="A16" zoomScale="180" zoomScaleNormal="180" workbookViewId="0">
      <selection activeCell="E17" sqref="E17"/>
    </sheetView>
  </sheetViews>
  <sheetFormatPr baseColWidth="10" defaultRowHeight="15" x14ac:dyDescent="0.25"/>
  <cols>
    <col min="1" max="1" width="19.7109375" bestFit="1" customWidth="1"/>
    <col min="2" max="2" width="13.42578125" bestFit="1" customWidth="1"/>
    <col min="3" max="3" width="12.42578125" bestFit="1" customWidth="1"/>
    <col min="4" max="4" width="12.28515625" bestFit="1" customWidth="1"/>
  </cols>
  <sheetData>
    <row r="1" spans="1:4" x14ac:dyDescent="0.25">
      <c r="A1" s="7" t="s">
        <v>0</v>
      </c>
      <c r="B1" s="7" t="s">
        <v>1</v>
      </c>
      <c r="C1" s="7" t="s">
        <v>2</v>
      </c>
      <c r="D1" s="7" t="s">
        <v>3</v>
      </c>
    </row>
    <row r="2" spans="1:4" x14ac:dyDescent="0.25">
      <c r="A2" s="4" t="s">
        <v>4</v>
      </c>
      <c r="B2" s="8">
        <v>0.2</v>
      </c>
      <c r="C2" s="8">
        <v>0.19</v>
      </c>
      <c r="D2" s="9">
        <v>0.3</v>
      </c>
    </row>
    <row r="3" spans="1:4" x14ac:dyDescent="0.25">
      <c r="A3" s="4" t="s">
        <v>5</v>
      </c>
      <c r="B3" s="8">
        <v>0.5</v>
      </c>
      <c r="C3" s="8">
        <v>0.09</v>
      </c>
      <c r="D3" s="8">
        <v>0.19</v>
      </c>
    </row>
    <row r="4" spans="1:4" x14ac:dyDescent="0.25">
      <c r="A4" s="5" t="s">
        <v>6</v>
      </c>
      <c r="B4" s="10">
        <v>0.3</v>
      </c>
      <c r="C4" s="10">
        <v>0.06</v>
      </c>
      <c r="D4" s="10">
        <v>-0.09</v>
      </c>
    </row>
    <row r="6" spans="1:4" x14ac:dyDescent="0.25">
      <c r="A6" s="12" t="s">
        <v>7</v>
      </c>
      <c r="B6" s="12"/>
      <c r="C6" s="11">
        <f>SUMPRODUCT(B2:B4,C2:C4)</f>
        <v>0.10100000000000001</v>
      </c>
      <c r="D6" s="11">
        <f>SUMPRODUCT(B2:B4,D2:D4)</f>
        <v>0.128</v>
      </c>
    </row>
    <row r="7" spans="1:4" x14ac:dyDescent="0.25">
      <c r="A7" s="13" t="s">
        <v>8</v>
      </c>
      <c r="B7" s="13"/>
      <c r="C7" s="3">
        <f>(C2-C6)^2*$B$2+(C3-C6)^2*$B$3+(C4-C6)^2*$B$4</f>
        <v>2.1490000000000003E-3</v>
      </c>
      <c r="D7" s="3">
        <f>(D2-D6)^2*$B$2+(D3-D6)^2*$B$3+(D4-D6)^2*$B$4</f>
        <v>2.2095999999999998E-2</v>
      </c>
    </row>
    <row r="8" spans="1:4" x14ac:dyDescent="0.25">
      <c r="A8" s="13" t="s">
        <v>9</v>
      </c>
      <c r="B8" s="13"/>
      <c r="C8" s="11">
        <f>C7^0.5</f>
        <v>4.6357307945997038E-2</v>
      </c>
      <c r="D8" s="11">
        <f>D7^0.5</f>
        <v>0.14864723340849637</v>
      </c>
    </row>
    <row r="10" spans="1:4" x14ac:dyDescent="0.25">
      <c r="A10" s="6" t="s">
        <v>10</v>
      </c>
      <c r="B10" s="3">
        <f>(C2-C6)*(D2-D6)*B2+(C3-C6)*(D3-D6)*B3+(C4-C6)*(D4-D6)*B4</f>
        <v>5.4020000000000006E-3</v>
      </c>
    </row>
    <row r="11" spans="1:4" x14ac:dyDescent="0.25">
      <c r="A11" s="6" t="s">
        <v>11</v>
      </c>
      <c r="B11" s="14">
        <f>B10/(C8*D8)</f>
        <v>0.78393407373339563</v>
      </c>
    </row>
    <row r="13" spans="1:4" x14ac:dyDescent="0.25">
      <c r="A13" s="2" t="s">
        <v>12</v>
      </c>
      <c r="B13" s="1">
        <v>0.5</v>
      </c>
    </row>
    <row r="14" spans="1:4" x14ac:dyDescent="0.25">
      <c r="A14" s="2" t="s">
        <v>13</v>
      </c>
      <c r="B14" s="1">
        <f>1-B13</f>
        <v>0.5</v>
      </c>
    </row>
    <row r="16" spans="1:4" x14ac:dyDescent="0.25">
      <c r="A16" s="2" t="str">
        <f>A6</f>
        <v>Forventet avkastning</v>
      </c>
      <c r="B16" s="11">
        <f>C6*B13+D6*B14</f>
        <v>0.1145</v>
      </c>
    </row>
    <row r="17" spans="1:4" x14ac:dyDescent="0.25">
      <c r="A17" s="2" t="s">
        <v>8</v>
      </c>
      <c r="B17" s="3">
        <f>B13^2*C7+B14^2*D7+2*B13*B14*B10</f>
        <v>8.7622499999999992E-3</v>
      </c>
    </row>
    <row r="18" spans="1:4" x14ac:dyDescent="0.25">
      <c r="A18" s="2" t="str">
        <f>A8</f>
        <v>Standardavvik</v>
      </c>
      <c r="B18" s="11">
        <f>B17^0.5</f>
        <v>9.3606890771993911E-2</v>
      </c>
    </row>
    <row r="20" spans="1:4" x14ac:dyDescent="0.25">
      <c r="A20" s="7" t="s">
        <v>0</v>
      </c>
      <c r="B20" s="7" t="s">
        <v>1</v>
      </c>
      <c r="C20" s="7" t="s">
        <v>2</v>
      </c>
      <c r="D20" s="7" t="s">
        <v>3</v>
      </c>
    </row>
    <row r="21" spans="1:4" x14ac:dyDescent="0.25">
      <c r="A21" s="4" t="s">
        <v>4</v>
      </c>
      <c r="B21" s="8">
        <v>0.2</v>
      </c>
      <c r="C21" s="8">
        <v>0.21</v>
      </c>
      <c r="D21" s="9">
        <v>0</v>
      </c>
    </row>
    <row r="22" spans="1:4" x14ac:dyDescent="0.25">
      <c r="A22" s="4" t="s">
        <v>5</v>
      </c>
      <c r="B22" s="8">
        <v>0.5</v>
      </c>
      <c r="C22" s="8">
        <v>0.09</v>
      </c>
      <c r="D22" s="8">
        <v>0.09</v>
      </c>
    </row>
    <row r="23" spans="1:4" x14ac:dyDescent="0.25">
      <c r="A23" s="5" t="s">
        <v>6</v>
      </c>
      <c r="B23" s="10">
        <v>0.3</v>
      </c>
      <c r="C23" s="10">
        <v>7.0000000000000007E-2</v>
      </c>
      <c r="D23" s="10">
        <v>0.12</v>
      </c>
    </row>
    <row r="25" spans="1:4" x14ac:dyDescent="0.25">
      <c r="A25" s="12" t="s">
        <v>7</v>
      </c>
      <c r="B25" s="12"/>
      <c r="C25" s="11">
        <f>SUMPRODUCT(B21:B23,C21:C23)</f>
        <v>0.108</v>
      </c>
      <c r="D25" s="11">
        <f>SUMPRODUCT(B21:B23,D21:D23)</f>
        <v>8.0999999999999989E-2</v>
      </c>
    </row>
    <row r="26" spans="1:4" x14ac:dyDescent="0.25">
      <c r="A26" s="13" t="s">
        <v>8</v>
      </c>
      <c r="B26" s="13"/>
      <c r="C26" s="3">
        <f>(C21-C25)^2*$B$2+(C22-C25)^2*$B$3+(C23-C25)^2*$B$4</f>
        <v>2.6759999999999996E-3</v>
      </c>
      <c r="D26" s="3">
        <f>(D21-D25)^2*$B$2+(D22-D25)^2*$B$3+(D23-D25)^2*$B$4</f>
        <v>1.8089999999999998E-3</v>
      </c>
    </row>
    <row r="27" spans="1:4" x14ac:dyDescent="0.25">
      <c r="A27" s="13" t="s">
        <v>9</v>
      </c>
      <c r="B27" s="13"/>
      <c r="C27" s="11">
        <f>C26^0.5</f>
        <v>5.1730068625510245E-2</v>
      </c>
      <c r="D27" s="11">
        <f>D26^0.5</f>
        <v>4.2532340636273473E-2</v>
      </c>
    </row>
    <row r="29" spans="1:4" x14ac:dyDescent="0.25">
      <c r="A29" s="6" t="s">
        <v>10</v>
      </c>
      <c r="B29" s="3">
        <f>(C21-C25)*(D21-D25)*B21+(C22-C25)*(D22-D25)*B22+(C23-C25)*(D23-D25)*B23</f>
        <v>-2.1779999999999998E-3</v>
      </c>
    </row>
    <row r="30" spans="1:4" x14ac:dyDescent="0.25">
      <c r="A30" s="6" t="s">
        <v>11</v>
      </c>
      <c r="B30" s="14">
        <f>B29/(C27*D27)</f>
        <v>-0.98990960329175737</v>
      </c>
    </row>
    <row r="32" spans="1:4" x14ac:dyDescent="0.25">
      <c r="A32" s="2" t="s">
        <v>12</v>
      </c>
      <c r="B32" s="1">
        <v>0.5</v>
      </c>
    </row>
    <row r="33" spans="1:3" x14ac:dyDescent="0.25">
      <c r="A33" s="2" t="s">
        <v>13</v>
      </c>
      <c r="B33" s="1">
        <f>1-B32</f>
        <v>0.5</v>
      </c>
    </row>
    <row r="35" spans="1:3" x14ac:dyDescent="0.25">
      <c r="A35" s="2" t="str">
        <f>A25</f>
        <v>Forventet avkastning</v>
      </c>
      <c r="B35" s="11">
        <f>C25*B32+D25*B33</f>
        <v>9.4500000000000001E-2</v>
      </c>
    </row>
    <row r="36" spans="1:3" x14ac:dyDescent="0.25">
      <c r="A36" s="2" t="s">
        <v>8</v>
      </c>
      <c r="B36" s="15">
        <f>B32^2*C26+B33^2*D26+2*B32*B33*B29</f>
        <v>3.2249999999999944E-5</v>
      </c>
    </row>
    <row r="37" spans="1:3" x14ac:dyDescent="0.25">
      <c r="A37" s="2" t="str">
        <f>A27</f>
        <v>Standardavvik</v>
      </c>
      <c r="B37" s="11">
        <f>B36^0.5</f>
        <v>5.6789083458002685E-3</v>
      </c>
    </row>
    <row r="39" spans="1:3" x14ac:dyDescent="0.25">
      <c r="A39" s="6" t="s">
        <v>14</v>
      </c>
      <c r="B39" s="6"/>
      <c r="C39" s="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"/>
  <sheetViews>
    <sheetView zoomScale="140" zoomScaleNormal="140" workbookViewId="0">
      <selection activeCell="F12" sqref="F12"/>
    </sheetView>
  </sheetViews>
  <sheetFormatPr baseColWidth="10" defaultColWidth="9.140625" defaultRowHeight="15" x14ac:dyDescent="0.25"/>
  <cols>
    <col min="1" max="1" width="15" customWidth="1"/>
    <col min="2" max="2" width="13.140625" customWidth="1"/>
    <col min="3" max="3" width="13.7109375" bestFit="1" customWidth="1"/>
    <col min="4" max="5" width="13.5703125" bestFit="1" customWidth="1"/>
    <col min="6" max="7" width="10.140625" customWidth="1"/>
    <col min="8" max="10" width="11" bestFit="1" customWidth="1"/>
    <col min="11" max="11" width="10" bestFit="1" customWidth="1"/>
    <col min="12" max="12" width="9.28515625" customWidth="1"/>
    <col min="13" max="13" width="10" bestFit="1" customWidth="1"/>
    <col min="14" max="14" width="9.28515625" customWidth="1"/>
  </cols>
  <sheetData>
    <row r="1" spans="1:4" x14ac:dyDescent="0.25">
      <c r="A1" s="16" t="s">
        <v>15</v>
      </c>
      <c r="B1" s="17" t="s">
        <v>16</v>
      </c>
      <c r="C1" s="16" t="s">
        <v>17</v>
      </c>
      <c r="D1" s="18" t="s">
        <v>8</v>
      </c>
    </row>
    <row r="2" spans="1:4" x14ac:dyDescent="0.25">
      <c r="A2" s="32">
        <v>42095</v>
      </c>
      <c r="B2" s="34">
        <v>162.80000000000001</v>
      </c>
      <c r="C2" s="19"/>
      <c r="D2" s="20"/>
    </row>
    <row r="3" spans="1:4" x14ac:dyDescent="0.25">
      <c r="A3" s="32">
        <v>42101</v>
      </c>
      <c r="B3" s="35">
        <v>169.1</v>
      </c>
      <c r="C3" s="21">
        <f>LN(B3/B2)</f>
        <v>3.7967802336094612E-2</v>
      </c>
      <c r="D3" s="22">
        <f>(C3-$C$22)^2</f>
        <v>1.2257550574262606E-3</v>
      </c>
    </row>
    <row r="4" spans="1:4" x14ac:dyDescent="0.25">
      <c r="A4" s="32">
        <v>42102</v>
      </c>
      <c r="B4" s="35">
        <v>167.5</v>
      </c>
      <c r="C4" s="21">
        <f t="shared" ref="C4:C20" si="0">LN(B4/B3)</f>
        <v>-9.5069046394134181E-3</v>
      </c>
      <c r="D4" s="22">
        <f t="shared" ref="D4:D20" si="1">(C4-$C$22)^2</f>
        <v>1.5534935417640036E-4</v>
      </c>
    </row>
    <row r="5" spans="1:4" x14ac:dyDescent="0.25">
      <c r="A5" s="32">
        <v>42103</v>
      </c>
      <c r="B5" s="35">
        <v>167</v>
      </c>
      <c r="C5" s="21">
        <f t="shared" si="0"/>
        <v>-2.9895388483660483E-3</v>
      </c>
      <c r="D5" s="22">
        <f t="shared" si="1"/>
        <v>3.5361531964901317E-5</v>
      </c>
    </row>
    <row r="6" spans="1:4" x14ac:dyDescent="0.25">
      <c r="A6" s="32">
        <v>42104</v>
      </c>
      <c r="B6" s="35">
        <v>169.8</v>
      </c>
      <c r="C6" s="21">
        <f t="shared" si="0"/>
        <v>1.6627461460491832E-2</v>
      </c>
      <c r="D6" s="22">
        <f t="shared" si="1"/>
        <v>1.8688103908705715E-4</v>
      </c>
    </row>
    <row r="7" spans="1:4" x14ac:dyDescent="0.25">
      <c r="A7" s="32">
        <v>42107</v>
      </c>
      <c r="B7" s="35">
        <v>171.3</v>
      </c>
      <c r="C7" s="21">
        <f t="shared" si="0"/>
        <v>8.7951314528273445E-3</v>
      </c>
      <c r="D7" s="22">
        <f t="shared" si="1"/>
        <v>3.4083574957575743E-5</v>
      </c>
    </row>
    <row r="8" spans="1:4" x14ac:dyDescent="0.25">
      <c r="A8" s="32">
        <v>42108</v>
      </c>
      <c r="B8" s="35">
        <v>169.9</v>
      </c>
      <c r="C8" s="21">
        <f t="shared" si="0"/>
        <v>-8.2063766521878988E-3</v>
      </c>
      <c r="D8" s="22">
        <f t="shared" si="1"/>
        <v>1.2462136817223944E-4</v>
      </c>
    </row>
    <row r="9" spans="1:4" x14ac:dyDescent="0.25">
      <c r="A9" s="32">
        <v>42109</v>
      </c>
      <c r="B9" s="35">
        <v>171.2</v>
      </c>
      <c r="C9" s="21">
        <f t="shared" si="0"/>
        <v>7.6224350297553062E-3</v>
      </c>
      <c r="D9" s="22">
        <f t="shared" si="1"/>
        <v>2.1766121071675954E-5</v>
      </c>
    </row>
    <row r="10" spans="1:4" x14ac:dyDescent="0.25">
      <c r="A10" s="32">
        <v>42110</v>
      </c>
      <c r="B10" s="35">
        <v>170.5</v>
      </c>
      <c r="C10" s="21">
        <f t="shared" si="0"/>
        <v>-4.0971669840702118E-3</v>
      </c>
      <c r="D10" s="22">
        <f t="shared" si="1"/>
        <v>4.9761518214063011E-5</v>
      </c>
    </row>
    <row r="11" spans="1:4" x14ac:dyDescent="0.25">
      <c r="A11" s="32">
        <v>42111</v>
      </c>
      <c r="B11" s="35">
        <v>167.8</v>
      </c>
      <c r="C11" s="21">
        <f t="shared" si="0"/>
        <v>-1.5962502690465594E-2</v>
      </c>
      <c r="D11" s="22">
        <f t="shared" si="1"/>
        <v>3.5794824283947143E-4</v>
      </c>
    </row>
    <row r="12" spans="1:4" x14ac:dyDescent="0.25">
      <c r="A12" s="32">
        <v>42114</v>
      </c>
      <c r="B12" s="35">
        <v>169.3</v>
      </c>
      <c r="C12" s="21">
        <f t="shared" si="0"/>
        <v>8.8994951059837672E-3</v>
      </c>
      <c r="D12" s="22">
        <f t="shared" si="1"/>
        <v>3.5313040536708422E-5</v>
      </c>
    </row>
    <row r="13" spans="1:4" x14ac:dyDescent="0.25">
      <c r="A13" s="32">
        <v>42115</v>
      </c>
      <c r="B13" s="35">
        <v>172.5</v>
      </c>
      <c r="C13" s="21">
        <f t="shared" si="0"/>
        <v>1.8724947332324843E-2</v>
      </c>
      <c r="D13" s="22">
        <f t="shared" si="1"/>
        <v>2.4862761236221255E-4</v>
      </c>
    </row>
    <row r="14" spans="1:4" x14ac:dyDescent="0.25">
      <c r="A14" s="32">
        <v>42116</v>
      </c>
      <c r="B14" s="35">
        <v>171.4</v>
      </c>
      <c r="C14" s="21">
        <f t="shared" si="0"/>
        <v>-6.3972303077350252E-3</v>
      </c>
      <c r="D14" s="22">
        <f t="shared" si="1"/>
        <v>8.7501951357329857E-5</v>
      </c>
    </row>
    <row r="15" spans="1:4" x14ac:dyDescent="0.25">
      <c r="A15" s="32">
        <v>42117</v>
      </c>
      <c r="B15" s="35">
        <v>173.7</v>
      </c>
      <c r="C15" s="21">
        <f t="shared" si="0"/>
        <v>1.3329667083379713E-2</v>
      </c>
      <c r="D15" s="22">
        <f t="shared" si="1"/>
        <v>1.0759186014602273E-4</v>
      </c>
    </row>
    <row r="16" spans="1:4" x14ac:dyDescent="0.25">
      <c r="A16" s="32">
        <v>42118</v>
      </c>
      <c r="B16" s="35">
        <v>173.8</v>
      </c>
      <c r="C16" s="21">
        <f t="shared" si="0"/>
        <v>5.7553958423243968E-4</v>
      </c>
      <c r="D16" s="22">
        <f t="shared" si="1"/>
        <v>5.6714368873211264E-6</v>
      </c>
    </row>
    <row r="17" spans="1:4" x14ac:dyDescent="0.25">
      <c r="A17" s="32">
        <v>42121</v>
      </c>
      <c r="B17" s="35">
        <v>172</v>
      </c>
      <c r="C17" s="21">
        <f t="shared" si="0"/>
        <v>-1.0410736017838687E-2</v>
      </c>
      <c r="D17" s="22">
        <f t="shared" si="1"/>
        <v>1.7869683312594489E-4</v>
      </c>
    </row>
    <row r="18" spans="1:4" x14ac:dyDescent="0.25">
      <c r="A18" s="32">
        <v>42122</v>
      </c>
      <c r="B18" s="35">
        <v>171.4</v>
      </c>
      <c r="C18" s="21">
        <f t="shared" si="0"/>
        <v>-3.4944706497735891E-3</v>
      </c>
      <c r="D18" s="22">
        <f t="shared" si="1"/>
        <v>4.162169886996838E-5</v>
      </c>
    </row>
    <row r="19" spans="1:4" x14ac:dyDescent="0.25">
      <c r="A19" s="32">
        <v>42123</v>
      </c>
      <c r="B19" s="35">
        <v>170.9</v>
      </c>
      <c r="C19" s="21">
        <f t="shared" si="0"/>
        <v>-2.9214160421341868E-3</v>
      </c>
      <c r="D19" s="22">
        <f t="shared" si="1"/>
        <v>3.4555980474930639E-5</v>
      </c>
    </row>
    <row r="20" spans="1:4" x14ac:dyDescent="0.25">
      <c r="A20" s="33">
        <v>42124</v>
      </c>
      <c r="B20" s="36">
        <v>171.7</v>
      </c>
      <c r="C20" s="23">
        <f t="shared" si="0"/>
        <v>4.6701777818845235E-3</v>
      </c>
      <c r="D20" s="24">
        <f t="shared" si="1"/>
        <v>2.9349182780121283E-6</v>
      </c>
    </row>
    <row r="21" spans="1:4" x14ac:dyDescent="0.25">
      <c r="A21" s="25" t="s">
        <v>18</v>
      </c>
      <c r="B21" s="26"/>
      <c r="C21" s="23">
        <f>SUM(C3:C20)</f>
        <v>5.3226314334989713E-2</v>
      </c>
      <c r="D21" s="24">
        <f>SUM(D3:D20)</f>
        <v>2.9340431399480964E-3</v>
      </c>
    </row>
    <row r="22" spans="1:4" x14ac:dyDescent="0.25">
      <c r="A22" s="25" t="s">
        <v>19</v>
      </c>
      <c r="B22" s="26"/>
      <c r="C22" s="27">
        <f>C21/18</f>
        <v>2.9570174630549843E-3</v>
      </c>
      <c r="D22" s="20"/>
    </row>
    <row r="23" spans="1:4" x14ac:dyDescent="0.25">
      <c r="A23" s="25" t="s">
        <v>20</v>
      </c>
      <c r="B23" s="28"/>
      <c r="C23" s="26"/>
      <c r="D23" s="24">
        <f>_xlfn.VAR.S(C3:C20)</f>
        <v>1.7259077293812325E-4</v>
      </c>
    </row>
    <row r="25" spans="1:4" x14ac:dyDescent="0.25">
      <c r="A25" s="31" t="s">
        <v>22</v>
      </c>
      <c r="B25" s="6"/>
      <c r="C25" s="6"/>
      <c r="D25" s="29">
        <f>C21</f>
        <v>5.3226314334989713E-2</v>
      </c>
    </row>
    <row r="26" spans="1:4" x14ac:dyDescent="0.25">
      <c r="A26" s="31" t="s">
        <v>21</v>
      </c>
      <c r="B26" s="6"/>
      <c r="C26" s="6"/>
      <c r="D26" s="1">
        <f>D25/18</f>
        <v>2.9570174630549843E-3</v>
      </c>
    </row>
    <row r="27" spans="1:4" x14ac:dyDescent="0.25">
      <c r="A27" s="31" t="s">
        <v>8</v>
      </c>
      <c r="B27" s="6"/>
      <c r="C27" s="6"/>
      <c r="D27" s="30">
        <f>D23</f>
        <v>1.7259077293812325E-4</v>
      </c>
    </row>
    <row r="28" spans="1:4" x14ac:dyDescent="0.25">
      <c r="A28" s="31" t="s">
        <v>9</v>
      </c>
      <c r="B28" s="6"/>
      <c r="C28" s="6"/>
      <c r="D28" s="29">
        <f>D27^0.5</f>
        <v>1.3137380748768883E-2</v>
      </c>
    </row>
    <row r="29" spans="1:4" x14ac:dyDescent="0.25">
      <c r="A29" s="31" t="s">
        <v>23</v>
      </c>
      <c r="B29" s="6"/>
      <c r="C29" s="6"/>
      <c r="D29" s="29">
        <f>D28*(252^0.5)</f>
        <v>0.20854945404005992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F7F6-CB12-4359-8122-4FBC62027FBA}">
  <dimension ref="A1:F19"/>
  <sheetViews>
    <sheetView tabSelected="1" zoomScale="230" zoomScaleNormal="230" workbookViewId="0">
      <selection activeCell="I6" sqref="I6"/>
    </sheetView>
  </sheetViews>
  <sheetFormatPr baseColWidth="10" defaultRowHeight="15" x14ac:dyDescent="0.25"/>
  <cols>
    <col min="2" max="2" width="13.7109375" customWidth="1"/>
    <col min="3" max="3" width="13.42578125" bestFit="1" customWidth="1"/>
    <col min="4" max="4" width="13.5703125" customWidth="1"/>
    <col min="6" max="6" width="14.42578125" customWidth="1"/>
  </cols>
  <sheetData>
    <row r="1" spans="1:6" x14ac:dyDescent="0.25">
      <c r="B1" s="39" t="s">
        <v>24</v>
      </c>
      <c r="C1" s="39" t="s">
        <v>9</v>
      </c>
    </row>
    <row r="2" spans="1:6" x14ac:dyDescent="0.25">
      <c r="A2" t="s">
        <v>25</v>
      </c>
      <c r="B2" s="40">
        <v>0.1</v>
      </c>
      <c r="C2" s="40">
        <v>0.05</v>
      </c>
    </row>
    <row r="3" spans="1:6" x14ac:dyDescent="0.25">
      <c r="A3" t="s">
        <v>26</v>
      </c>
      <c r="B3" s="41">
        <v>0.2</v>
      </c>
      <c r="C3" s="41">
        <v>0.12</v>
      </c>
    </row>
    <row r="5" spans="1:6" x14ac:dyDescent="0.25">
      <c r="A5" s="42" t="s">
        <v>11</v>
      </c>
      <c r="B5" s="43"/>
      <c r="C5" s="44">
        <v>-0.2</v>
      </c>
    </row>
    <row r="7" spans="1:6" x14ac:dyDescent="0.25">
      <c r="A7" s="38" t="s">
        <v>27</v>
      </c>
      <c r="B7" s="45" t="s">
        <v>25</v>
      </c>
      <c r="C7" s="45" t="s">
        <v>26</v>
      </c>
      <c r="D7" s="45" t="s">
        <v>24</v>
      </c>
      <c r="E7" s="45" t="s">
        <v>8</v>
      </c>
      <c r="F7" s="45" t="s">
        <v>9</v>
      </c>
    </row>
    <row r="8" spans="1:6" x14ac:dyDescent="0.25">
      <c r="A8" s="37">
        <v>1</v>
      </c>
      <c r="B8" s="46">
        <v>1</v>
      </c>
      <c r="C8" s="46">
        <f>1-B8</f>
        <v>0</v>
      </c>
      <c r="D8" s="48">
        <f>$B$2*B8+C8*$B$3</f>
        <v>0.1</v>
      </c>
      <c r="E8" s="50">
        <f>B8^2*$C$2^2+C8^2*$C$3^2+2*B8*C8*$C$2*$C$3*$C$5</f>
        <v>2.5000000000000005E-3</v>
      </c>
      <c r="F8" s="52">
        <f>E8^0.5</f>
        <v>0.05</v>
      </c>
    </row>
    <row r="9" spans="1:6" x14ac:dyDescent="0.25">
      <c r="A9" s="37">
        <v>2</v>
      </c>
      <c r="B9" s="46">
        <v>0.75</v>
      </c>
      <c r="C9" s="46">
        <f t="shared" ref="C9:C12" si="0">1-B9</f>
        <v>0.25</v>
      </c>
      <c r="D9" s="48">
        <f t="shared" ref="D9:D12" si="1">$B$2*B9+C9*$B$3</f>
        <v>0.125</v>
      </c>
      <c r="E9" s="50">
        <f t="shared" ref="E9:E12" si="2">B9^2*$C$2^2+C9^2*$C$3^2+2*B9*C9*$C$2*$C$3*$C$5</f>
        <v>1.85625E-3</v>
      </c>
      <c r="F9" s="52">
        <f t="shared" ref="F9:F12" si="3">E9^0.5</f>
        <v>4.3084219849035217E-2</v>
      </c>
    </row>
    <row r="10" spans="1:6" x14ac:dyDescent="0.25">
      <c r="A10" s="37">
        <v>3</v>
      </c>
      <c r="B10" s="46">
        <v>0.5</v>
      </c>
      <c r="C10" s="46">
        <f t="shared" si="0"/>
        <v>0.5</v>
      </c>
      <c r="D10" s="48">
        <f t="shared" si="1"/>
        <v>0.15000000000000002</v>
      </c>
      <c r="E10" s="50">
        <f t="shared" si="2"/>
        <v>3.6249999999999998E-3</v>
      </c>
      <c r="F10" s="52">
        <f t="shared" si="3"/>
        <v>6.0207972893961473E-2</v>
      </c>
    </row>
    <row r="11" spans="1:6" x14ac:dyDescent="0.25">
      <c r="A11" s="37">
        <v>4</v>
      </c>
      <c r="B11" s="46">
        <v>0.25</v>
      </c>
      <c r="C11" s="46">
        <f t="shared" si="0"/>
        <v>0.75</v>
      </c>
      <c r="D11" s="48">
        <f t="shared" si="1"/>
        <v>0.17500000000000002</v>
      </c>
      <c r="E11" s="50">
        <f t="shared" si="2"/>
        <v>7.8062499999999998E-3</v>
      </c>
      <c r="F11" s="52">
        <f t="shared" si="3"/>
        <v>8.8352985235361461E-2</v>
      </c>
    </row>
    <row r="12" spans="1:6" x14ac:dyDescent="0.25">
      <c r="A12" s="37">
        <v>5</v>
      </c>
      <c r="B12" s="47">
        <v>0</v>
      </c>
      <c r="C12" s="47">
        <f t="shared" si="0"/>
        <v>1</v>
      </c>
      <c r="D12" s="49">
        <f t="shared" si="1"/>
        <v>0.2</v>
      </c>
      <c r="E12" s="51">
        <f t="shared" si="2"/>
        <v>1.44E-2</v>
      </c>
      <c r="F12" s="53">
        <f t="shared" si="3"/>
        <v>0.12</v>
      </c>
    </row>
    <row r="14" spans="1:6" x14ac:dyDescent="0.25">
      <c r="A14" s="54" t="s">
        <v>28</v>
      </c>
      <c r="B14" s="55"/>
      <c r="C14" s="58">
        <f>(C3^2-C5*C2*C3)/(C2^2+C3^2-2*C5*C2*C3)</f>
        <v>0.8082901554404146</v>
      </c>
    </row>
    <row r="15" spans="1:6" x14ac:dyDescent="0.25">
      <c r="A15" s="56" t="s">
        <v>29</v>
      </c>
      <c r="B15" s="57"/>
      <c r="C15" s="47">
        <f>1-C14</f>
        <v>0.1917098445595854</v>
      </c>
    </row>
    <row r="17" spans="1:3" x14ac:dyDescent="0.25">
      <c r="A17" s="59" t="s">
        <v>7</v>
      </c>
      <c r="B17" s="60"/>
      <c r="C17" s="65">
        <f>B2*C14+B3*C15</f>
        <v>0.11917098445595856</v>
      </c>
    </row>
    <row r="18" spans="1:3" x14ac:dyDescent="0.25">
      <c r="A18" s="61" t="s">
        <v>8</v>
      </c>
      <c r="B18" s="62"/>
      <c r="C18" s="66">
        <f>C14^2*C2^2+C15^2*C3^2+2*C14*C15*C5*C2*C3</f>
        <v>1.7906735751295338E-3</v>
      </c>
    </row>
    <row r="19" spans="1:3" x14ac:dyDescent="0.25">
      <c r="A19" s="63" t="s">
        <v>9</v>
      </c>
      <c r="B19" s="64"/>
      <c r="C19" s="67">
        <f>C18^0.5</f>
        <v>4.2316351155664803E-2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10.1</vt:lpstr>
      <vt:lpstr>Oppgave 10.2</vt:lpstr>
      <vt:lpstr>Oppgave 10.3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2023-06-29T09:18:04Z</dcterms:modified>
  <cp:category/>
  <cp:contentStatus/>
</cp:coreProperties>
</file>