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BED03977-61C0-4973-868F-122500B4A130}" xr6:coauthVersionLast="47" xr6:coauthVersionMax="47" xr10:uidLastSave="{00000000-0000-0000-0000-000000000000}"/>
  <bookViews>
    <workbookView xWindow="3030" yWindow="3030" windowWidth="17145" windowHeight="12255" tabRatio="877" activeTab="4" xr2:uid="{00000000-000D-0000-FFFF-FFFF00000000}"/>
  </bookViews>
  <sheets>
    <sheet name="Oppgave 12.18" sheetId="10" r:id="rId1"/>
    <sheet name="Oppgave 12.19" sheetId="11" r:id="rId2"/>
    <sheet name="Oppgave 12.21 og 12.22" sheetId="15" r:id="rId3"/>
    <sheet name="Oppgave 12.23 - 2025" sheetId="19" r:id="rId4"/>
    <sheet name="Oppgave 12.24" sheetId="2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9" l="1"/>
  <c r="R7" i="19"/>
  <c r="R8" i="19"/>
  <c r="R9" i="19"/>
  <c r="R10" i="19"/>
  <c r="R11" i="19"/>
  <c r="R12" i="19"/>
  <c r="R13" i="19"/>
  <c r="R14" i="19"/>
  <c r="R15" i="19"/>
  <c r="R16" i="19"/>
  <c r="R17" i="19"/>
  <c r="R19" i="19"/>
  <c r="R20" i="19"/>
  <c r="R21" i="19"/>
  <c r="R22" i="19"/>
  <c r="R23" i="19"/>
  <c r="R24" i="19"/>
  <c r="R4" i="19"/>
  <c r="Q42" i="19"/>
  <c r="Q43" i="19"/>
  <c r="O42" i="19"/>
  <c r="O43" i="19" s="1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25" i="19"/>
  <c r="P43" i="19"/>
  <c r="N43" i="19"/>
  <c r="E14" i="15"/>
  <c r="F13" i="15"/>
  <c r="E33" i="15"/>
  <c r="F32" i="15"/>
  <c r="F10" i="11"/>
  <c r="F11" i="10"/>
  <c r="G18" i="10" s="1"/>
  <c r="D12" i="10"/>
  <c r="F12" i="10" s="1"/>
  <c r="C81" i="19"/>
  <c r="J16" i="19"/>
  <c r="C76" i="19"/>
  <c r="D71" i="19"/>
  <c r="C64" i="19"/>
  <c r="C63" i="19"/>
  <c r="C62" i="19"/>
  <c r="C65" i="19" s="1"/>
  <c r="C58" i="19"/>
  <c r="C57" i="19"/>
  <c r="C56" i="19"/>
  <c r="C52" i="19"/>
  <c r="E48" i="19"/>
  <c r="D43" i="19"/>
  <c r="C43" i="19"/>
  <c r="G40" i="19"/>
  <c r="C51" i="19" s="1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H25" i="19"/>
  <c r="H43" i="19" s="1"/>
  <c r="I11" i="19"/>
  <c r="I10" i="19"/>
  <c r="I8" i="19"/>
  <c r="C75" i="19" s="1"/>
  <c r="C77" i="19" s="1"/>
  <c r="I7" i="19"/>
  <c r="I6" i="19"/>
  <c r="D40" i="15"/>
  <c r="D44" i="15" s="1"/>
  <c r="R43" i="19" l="1"/>
  <c r="F44" i="15"/>
  <c r="D45" i="15"/>
  <c r="E45" i="15" s="1"/>
  <c r="F11" i="11"/>
  <c r="D13" i="10"/>
  <c r="E13" i="10" s="1"/>
  <c r="I43" i="19"/>
  <c r="E42" i="19"/>
  <c r="E43" i="19" s="1"/>
  <c r="C53" i="19"/>
  <c r="C59" i="19"/>
  <c r="G42" i="19"/>
  <c r="G43" i="19" s="1"/>
  <c r="D14" i="11"/>
  <c r="D11" i="11" s="1"/>
  <c r="D12" i="11" s="1"/>
  <c r="E12" i="11" s="1"/>
  <c r="E16" i="10"/>
  <c r="F13" i="19" l="1"/>
  <c r="J13" i="19" s="1"/>
  <c r="J43" i="19" s="1"/>
  <c r="F43" i="19" l="1"/>
  <c r="D25" i="15" l="1"/>
</calcChain>
</file>

<file path=xl/sharedStrings.xml><?xml version="1.0" encoding="utf-8"?>
<sst xmlns="http://schemas.openxmlformats.org/spreadsheetml/2006/main" count="259" uniqueCount="141">
  <si>
    <t>Saldobalanse</t>
  </si>
  <si>
    <t>Resultat</t>
  </si>
  <si>
    <t>Balanse</t>
  </si>
  <si>
    <t>Debet</t>
  </si>
  <si>
    <t>Aksjer</t>
  </si>
  <si>
    <t>b)</t>
  </si>
  <si>
    <t>Avskrivninger</t>
  </si>
  <si>
    <t>Inventar</t>
  </si>
  <si>
    <t>Biler</t>
  </si>
  <si>
    <t>Salg av bil</t>
  </si>
  <si>
    <t>a)</t>
  </si>
  <si>
    <t>Varebeholdning</t>
  </si>
  <si>
    <t>Varekjøp</t>
  </si>
  <si>
    <t>Kundefordringer</t>
  </si>
  <si>
    <t>Avsetning til tap på fordringer</t>
  </si>
  <si>
    <t>Tap på fordringer</t>
  </si>
  <si>
    <t>Nedskrivning aksjer</t>
  </si>
  <si>
    <t>Rentekostnader</t>
  </si>
  <si>
    <t>Årsresultat</t>
  </si>
  <si>
    <t>Avsatt utbytte</t>
  </si>
  <si>
    <t>Aksjekapital</t>
  </si>
  <si>
    <t>Annen egenkapital</t>
  </si>
  <si>
    <t>Utsatt skatt</t>
  </si>
  <si>
    <t>Leverandørgjeld</t>
  </si>
  <si>
    <t>Betalbar skatt</t>
  </si>
  <si>
    <t>Skattetrekk</t>
  </si>
  <si>
    <t>Skyldig arbeidsgiveravgift</t>
  </si>
  <si>
    <t>Påløpt arbeidsgiveravgift</t>
  </si>
  <si>
    <t>Gevinst ved salg av bil</t>
  </si>
  <si>
    <t>Arbeidsgiveravgift</t>
  </si>
  <si>
    <t>Obligatorisk tjenestepensjon</t>
  </si>
  <si>
    <t>Andre driftskostnader</t>
  </si>
  <si>
    <t>Renteinntekter</t>
  </si>
  <si>
    <t>Sum kortsiktig gjeld</t>
  </si>
  <si>
    <t>c)</t>
  </si>
  <si>
    <t>–</t>
  </si>
  <si>
    <t>=</t>
  </si>
  <si>
    <t>Avskrivning biler:</t>
  </si>
  <si>
    <t>Bankinnskudd</t>
  </si>
  <si>
    <t>Bilkostnader</t>
  </si>
  <si>
    <t>Kr 300 000 er kundefordringene per 31.12. vurdert til det krav bedriften formelt har. Vi kaller dette beløpet gjerne</t>
  </si>
  <si>
    <t>pålydende verdi av kundefordringene. Kr 20 000 er avsetningen for fremtidig tap per 1.1., altså den avsetningen vi</t>
  </si>
  <si>
    <t>foretok ved årsoppgjøret for 20x0 (i fjor).</t>
  </si>
  <si>
    <t>Kr 30 000 er det faktiske tapet bedriften har hatt i 20x1.</t>
  </si>
  <si>
    <t>Avsetning tap på fordringer</t>
  </si>
  <si>
    <r>
      <t xml:space="preserve">Debetbeløpet på konto </t>
    </r>
    <r>
      <rPr>
        <i/>
        <sz val="12"/>
        <rFont val="Times New Roman"/>
        <family val="1"/>
      </rPr>
      <t xml:space="preserve">1500 Kundefordringer: </t>
    </r>
    <r>
      <rPr>
        <sz val="12"/>
        <rFont val="Times New Roman"/>
        <family val="1"/>
      </rPr>
      <t>kr 2 460 000. Pålydende verdi av kundefordringene ("anskaffelseskost")</t>
    </r>
  </si>
  <si>
    <r>
      <t xml:space="preserve">Debetbeløpet på konto 7830 </t>
    </r>
    <r>
      <rPr>
        <i/>
        <sz val="12"/>
        <rFont val="Times New Roman"/>
        <family val="1"/>
      </rPr>
      <t xml:space="preserve">Tap på fordringer: </t>
    </r>
    <r>
      <rPr>
        <sz val="12"/>
        <rFont val="Times New Roman"/>
        <family val="1"/>
      </rPr>
      <t>kr 56 000. Det virkelige tapet i år (ekskl. mva.)</t>
    </r>
  </si>
  <si>
    <t>Avsetning tap på fordringer er ført kredit balansen ekskl. merverdiavgift.</t>
  </si>
  <si>
    <t>Påløpte feriepenger</t>
  </si>
  <si>
    <t>Anskaffelseskost er lavest. Balanseverdi: kr 120 000</t>
  </si>
  <si>
    <t>Virkelig verdi (kursverdi) er lavest. Balanseverdi: kr 80 000</t>
  </si>
  <si>
    <t>Det betyr at vi for punkt 1 ovenfor kan vurdere aksjene til kr 150 000 dersom disse betingelsene er oppfylt.</t>
  </si>
  <si>
    <t>Aksjepostene vurderes hver for seg.</t>
  </si>
  <si>
    <t>Aksjene i AS Beta</t>
  </si>
  <si>
    <t xml:space="preserve">Aksjene i AS Alfa </t>
  </si>
  <si>
    <t>Balanseverdi 31.12.x1</t>
  </si>
  <si>
    <t>Oppgjørsposteringer</t>
  </si>
  <si>
    <t>Kontanter</t>
  </si>
  <si>
    <t>Banklån</t>
  </si>
  <si>
    <t>Skyldig merverdiavgift</t>
  </si>
  <si>
    <t>Ubetalte kostnader</t>
  </si>
  <si>
    <t>Avgiftspliktig omsetning</t>
  </si>
  <si>
    <t>Lønn</t>
  </si>
  <si>
    <t>Husleie</t>
  </si>
  <si>
    <t>Kontorkostnader</t>
  </si>
  <si>
    <t>Endring i utsatt skatt</t>
  </si>
  <si>
    <t>Feriepenger</t>
  </si>
  <si>
    <t>Nedgang i utsatt skatt</t>
  </si>
  <si>
    <t>Skattekostnad</t>
  </si>
  <si>
    <t>Bil A: 240 000 ∙ 0,15 ∙ 1/12 =</t>
  </si>
  <si>
    <t>Bil B: 300 000 ∙ 0,15 =</t>
  </si>
  <si>
    <t>Bil C: 280 000 ∙ 0,15 =</t>
  </si>
  <si>
    <t>d)</t>
  </si>
  <si>
    <t>Avskrivning biler endres til 12,5 %</t>
  </si>
  <si>
    <t>Bil A: 240 000 ∙ 0,125 ∙ 1/12 =</t>
  </si>
  <si>
    <t>Bil B: 300 000 ∙ 0,125 =</t>
  </si>
  <si>
    <t>Bil C: 280 000 ∙ 0,125 =</t>
  </si>
  <si>
    <t>Sum avskrivninger</t>
  </si>
  <si>
    <t>Avskrivningene vil bli redusert med kr 15 000.</t>
  </si>
  <si>
    <t>e)</t>
  </si>
  <si>
    <t>Salgsum bil A</t>
  </si>
  <si>
    <t>Bokført verdi: 30 000 – 2 500 =</t>
  </si>
  <si>
    <t>Gevinsten vil bli kr 500 lavere</t>
  </si>
  <si>
    <t>f)</t>
  </si>
  <si>
    <t>Kundefordringer pålydende</t>
  </si>
  <si>
    <t xml:space="preserve">Bokført verdi </t>
  </si>
  <si>
    <t>g)</t>
  </si>
  <si>
    <t>Kortsiktig gjeld er summen av kontoene 2400 til og med konto 2960</t>
  </si>
  <si>
    <t>h)</t>
  </si>
  <si>
    <t>Hvis L. Uring hadde betalt sin gjeld på kr 5 000, ville Leifs Handleri AS ikke foretatt noen avsetning. Avsetning tap på fordringer</t>
  </si>
  <si>
    <t>ville bli 0. Da ville det kostnadsførte beløpet på kr 15 800 bli redusert til kr 11 800, altså med kr 4 000.</t>
  </si>
  <si>
    <t>Overskuddet før skatt ville øke med kr 4 000.</t>
  </si>
  <si>
    <t>i)</t>
  </si>
  <si>
    <t>anskaffelseskost og virkelig verdi. Det betyr at kurante varer skal vurderes til anskaffelseskost, mens ukurante varer vurderes</t>
  </si>
  <si>
    <t>til virkelig verdi. Virkelig verdi vil være netto salgsverdi, her kr 6 000 – kr 1 000 = kr 5 000.</t>
  </si>
  <si>
    <t>j)</t>
  </si>
  <si>
    <t>Arbeidsgiveravgift med forfall 15. januar 20x2 =</t>
  </si>
  <si>
    <t>Økning i avsetning til tap på fordringer: 24 000 – 20 000 =</t>
  </si>
  <si>
    <t>Bokført verdi kundefordringer per 31.12.x1: 300 000 – 24 000 =</t>
  </si>
  <si>
    <t>Usikre fordringer ekskl. mva.: 40 000 : 1,25 =</t>
  </si>
  <si>
    <t>Ifølge rskl. § 5-8 første ledd kan kortsiktige aksjer vurderes til virkelig verdi dersom angitte betingelser er oppfylt.</t>
  </si>
  <si>
    <t>Betalingstidspunktet når det gjelder husleie har ingen betydning for kostnaden. Husleiekostnaden vil uansett blir kr 180 000, dvs.</t>
  </si>
  <si>
    <t>12 måneder à kr 15 000.</t>
  </si>
  <si>
    <t>Løsning oppgave 12.18</t>
  </si>
  <si>
    <t>Løsning oppgave 12.19</t>
  </si>
  <si>
    <r>
      <t xml:space="preserve">Kreditbeløpet på konto </t>
    </r>
    <r>
      <rPr>
        <i/>
        <sz val="12"/>
        <rFont val="Times New Roman"/>
        <family val="1"/>
      </rPr>
      <t xml:space="preserve">1501 Avsetning tap på fordringer: </t>
    </r>
    <r>
      <rPr>
        <sz val="12"/>
        <rFont val="Times New Roman"/>
        <family val="1"/>
      </rPr>
      <t>kr 50 000. Avsatt beløp per 31.12. i fjor</t>
    </r>
  </si>
  <si>
    <t>Løsning oppgave 12.21</t>
  </si>
  <si>
    <t>Løsning oppgave 12.22</t>
  </si>
  <si>
    <t>Aksjeposten i AS Beta nedskrives med kr 40 000. Det betyr en kostnad i resultatregnskapet.</t>
  </si>
  <si>
    <t>Dette er en liten bedrift, og aksjene kan da vurderes til laveste verdi av anskaffelseskost og virkelig verdi (kursverdi). Jf. rskl. § 5-2.</t>
  </si>
  <si>
    <t>Dersom kriteriene i rskl. § 5-8 er oppfylt, kan aksjene vurderes til virkelig verdi. Da blir vurderingen slik:</t>
  </si>
  <si>
    <t>Nedskrivningen vil i så fall bli kr 10 000</t>
  </si>
  <si>
    <t>Regnskapsloven § 5-2 gjelder omløpsmidler og sier at slike eiendeler skal vurderes til den laveste verdien av</t>
  </si>
  <si>
    <t>Løsning oppgave 12.23</t>
  </si>
  <si>
    <t>Konto-</t>
  </si>
  <si>
    <t>kode</t>
  </si>
  <si>
    <t>Dato</t>
  </si>
  <si>
    <t>Tekst</t>
  </si>
  <si>
    <t>Mva.-</t>
  </si>
  <si>
    <t xml:space="preserve">Kredit </t>
  </si>
  <si>
    <t>Beløp</t>
  </si>
  <si>
    <t>konto</t>
  </si>
  <si>
    <t>Økning avsetning</t>
  </si>
  <si>
    <t>Kontonavn</t>
  </si>
  <si>
    <t>Løsning oppgave 12.24</t>
  </si>
  <si>
    <t>ekstern eller intern dokumentasjon.</t>
  </si>
  <si>
    <t xml:space="preserve">Dokumentasjon av balansen medfører at alle balanseposter være dokumentert enten med </t>
  </si>
  <si>
    <t>med bøkført beløp, skal det lages en bankavstemming som forklarer differansen og</t>
  </si>
  <si>
    <t>viser til dokumentasjon på differansen.</t>
  </si>
  <si>
    <t xml:space="preserve">En bankkonto dokumenteres med kontoutdrag fra banken. Dersom saldoen ikke stemmer </t>
  </si>
  <si>
    <t>på differansen.</t>
  </si>
  <si>
    <t xml:space="preserve">skal det lages en bankavstemming som forklarer differansen og vise til dokumentasjon på </t>
  </si>
  <si>
    <t>På samme må kan vi be leverandørene og andre kreditorer om kontoutskrifter som vi</t>
  </si>
  <si>
    <t>deretter sammenholder med tilsvarende saldoer i regnskapet.</t>
  </si>
  <si>
    <t>Saldo-</t>
  </si>
  <si>
    <t>balanse</t>
  </si>
  <si>
    <t>Poster-</t>
  </si>
  <si>
    <t>inger</t>
  </si>
  <si>
    <t>Årsoppgjør med T-kontoer</t>
  </si>
  <si>
    <t>Kode</t>
  </si>
  <si>
    <t>Årsoppgjør med bruk av fortegnskontoer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</si>
</sst>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10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17">
    <xf numFmtId="0" fontId="0" fillId="0" borderId="0" xfId="0"/>
    <xf numFmtId="0" fontId="1" fillId="0" borderId="0" xfId="1" applyFont="1"/>
    <xf numFmtId="0" fontId="1" fillId="0" borderId="7" xfId="1" applyFont="1" applyBorder="1" applyAlignment="1">
      <alignment horizontal="center"/>
    </xf>
    <xf numFmtId="1" fontId="1" fillId="0" borderId="2" xfId="1" applyNumberFormat="1" applyFont="1" applyBorder="1" applyAlignment="1">
      <alignment horizontal="center"/>
    </xf>
    <xf numFmtId="3" fontId="1" fillId="0" borderId="11" xfId="1" applyNumberFormat="1" applyFont="1" applyBorder="1"/>
    <xf numFmtId="3" fontId="1" fillId="0" borderId="12" xfId="1" applyNumberFormat="1" applyFont="1" applyBorder="1"/>
    <xf numFmtId="1" fontId="1" fillId="0" borderId="5" xfId="1" applyNumberFormat="1" applyFont="1" applyBorder="1" applyAlignment="1">
      <alignment horizontal="center"/>
    </xf>
    <xf numFmtId="3" fontId="1" fillId="0" borderId="4" xfId="1" applyNumberFormat="1" applyFont="1" applyBorder="1"/>
    <xf numFmtId="3" fontId="1" fillId="0" borderId="14" xfId="1" applyNumberFormat="1" applyFont="1" applyBorder="1"/>
    <xf numFmtId="0" fontId="3" fillId="0" borderId="0" xfId="1" applyFont="1"/>
    <xf numFmtId="3" fontId="1" fillId="0" borderId="9" xfId="1" applyNumberFormat="1" applyFont="1" applyBorder="1"/>
    <xf numFmtId="3" fontId="1" fillId="0" borderId="3" xfId="1" applyNumberFormat="1" applyFont="1" applyBorder="1"/>
    <xf numFmtId="0" fontId="1" fillId="0" borderId="6" xfId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1" applyFont="1"/>
    <xf numFmtId="3" fontId="6" fillId="0" borderId="0" xfId="1" applyNumberFormat="1" applyFont="1"/>
    <xf numFmtId="3" fontId="6" fillId="0" borderId="10" xfId="1" applyNumberFormat="1" applyFont="1" applyBorder="1"/>
    <xf numFmtId="3" fontId="6" fillId="0" borderId="6" xfId="1" applyNumberFormat="1" applyFont="1" applyBorder="1"/>
    <xf numFmtId="3" fontId="1" fillId="0" borderId="0" xfId="1" applyNumberFormat="1" applyFont="1"/>
    <xf numFmtId="3" fontId="1" fillId="0" borderId="10" xfId="1" applyNumberFormat="1" applyFont="1" applyBorder="1"/>
    <xf numFmtId="3" fontId="1" fillId="0" borderId="6" xfId="1" applyNumberFormat="1" applyFont="1" applyBorder="1"/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1" xfId="1" applyFont="1" applyBorder="1"/>
    <xf numFmtId="0" fontId="6" fillId="0" borderId="3" xfId="1" applyFont="1" applyBorder="1" applyAlignment="1">
      <alignment horizontal="center"/>
    </xf>
    <xf numFmtId="0" fontId="6" fillId="0" borderId="3" xfId="1" applyFont="1" applyBorder="1"/>
    <xf numFmtId="3" fontId="6" fillId="0" borderId="3" xfId="1" applyNumberFormat="1" applyFont="1" applyBorder="1"/>
    <xf numFmtId="3" fontId="6" fillId="2" borderId="3" xfId="1" applyNumberFormat="1" applyFont="1" applyFill="1" applyBorder="1"/>
    <xf numFmtId="0" fontId="6" fillId="0" borderId="12" xfId="1" applyFont="1" applyBorder="1" applyAlignment="1">
      <alignment horizontal="center"/>
    </xf>
    <xf numFmtId="0" fontId="6" fillId="0" borderId="12" xfId="1" applyFont="1" applyBorder="1"/>
    <xf numFmtId="3" fontId="6" fillId="0" borderId="12" xfId="1" applyNumberFormat="1" applyFont="1" applyBorder="1"/>
    <xf numFmtId="3" fontId="6" fillId="2" borderId="12" xfId="1" applyNumberFormat="1" applyFont="1" applyFill="1" applyBorder="1"/>
    <xf numFmtId="0" fontId="6" fillId="0" borderId="14" xfId="1" applyFont="1" applyBorder="1" applyAlignment="1">
      <alignment horizontal="center"/>
    </xf>
    <xf numFmtId="0" fontId="6" fillId="0" borderId="14" xfId="1" applyFont="1" applyBorder="1"/>
    <xf numFmtId="3" fontId="6" fillId="0" borderId="14" xfId="1" applyNumberFormat="1" applyFont="1" applyBorder="1"/>
    <xf numFmtId="3" fontId="6" fillId="2" borderId="14" xfId="1" applyNumberFormat="1" applyFont="1" applyFill="1" applyBorder="1"/>
    <xf numFmtId="0" fontId="6" fillId="0" borderId="1" xfId="1" applyFont="1" applyBorder="1" applyAlignment="1">
      <alignment horizontal="center"/>
    </xf>
    <xf numFmtId="3" fontId="6" fillId="0" borderId="1" xfId="1" applyNumberFormat="1" applyFont="1" applyBorder="1"/>
    <xf numFmtId="3" fontId="6" fillId="2" borderId="1" xfId="1" applyNumberFormat="1" applyFont="1" applyFill="1" applyBorder="1"/>
    <xf numFmtId="0" fontId="7" fillId="0" borderId="0" xfId="1" applyFont="1" applyAlignment="1">
      <alignment horizontal="left"/>
    </xf>
    <xf numFmtId="49" fontId="6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right"/>
    </xf>
    <xf numFmtId="49" fontId="6" fillId="0" borderId="0" xfId="1" quotePrefix="1" applyNumberFormat="1" applyFont="1" applyAlignment="1">
      <alignment horizontal="right"/>
    </xf>
    <xf numFmtId="0" fontId="9" fillId="0" borderId="0" xfId="1" applyFont="1"/>
    <xf numFmtId="3" fontId="4" fillId="0" borderId="0" xfId="1" applyNumberFormat="1" applyFont="1"/>
    <xf numFmtId="0" fontId="1" fillId="0" borderId="0" xfId="1" applyFont="1" applyAlignment="1">
      <alignment horizontal="left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indent="12"/>
    </xf>
    <xf numFmtId="0" fontId="1" fillId="0" borderId="7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18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9" xfId="0" applyNumberFormat="1" applyFont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20" xfId="0" applyNumberFormat="1" applyFont="1" applyBorder="1"/>
    <xf numFmtId="164" fontId="1" fillId="0" borderId="21" xfId="0" applyNumberFormat="1" applyFont="1" applyBorder="1" applyAlignment="1">
      <alignment horizontal="left"/>
    </xf>
    <xf numFmtId="0" fontId="1" fillId="0" borderId="21" xfId="0" applyFont="1" applyBorder="1"/>
    <xf numFmtId="0" fontId="1" fillId="0" borderId="22" xfId="0" applyFont="1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" fontId="1" fillId="0" borderId="22" xfId="0" applyNumberFormat="1" applyFont="1" applyBorder="1"/>
    <xf numFmtId="0" fontId="1" fillId="0" borderId="0" xfId="0" applyFont="1"/>
    <xf numFmtId="0" fontId="3" fillId="0" borderId="0" xfId="0" applyFont="1"/>
    <xf numFmtId="0" fontId="1" fillId="0" borderId="7" xfId="1" applyFont="1" applyBorder="1"/>
    <xf numFmtId="0" fontId="1" fillId="0" borderId="4" xfId="1" applyFont="1" applyBorder="1"/>
    <xf numFmtId="0" fontId="1" fillId="0" borderId="17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3" fontId="1" fillId="0" borderId="23" xfId="1" applyNumberFormat="1" applyFont="1" applyBorder="1"/>
    <xf numFmtId="3" fontId="1" fillId="0" borderId="24" xfId="1" applyNumberFormat="1" applyFont="1" applyBorder="1"/>
    <xf numFmtId="3" fontId="1" fillId="0" borderId="25" xfId="1" applyNumberFormat="1" applyFont="1" applyBorder="1"/>
    <xf numFmtId="3" fontId="1" fillId="0" borderId="13" xfId="1" applyNumberFormat="1" applyFont="1" applyBorder="1"/>
    <xf numFmtId="3" fontId="1" fillId="0" borderId="5" xfId="1" applyNumberFormat="1" applyFont="1" applyBorder="1"/>
    <xf numFmtId="3" fontId="1" fillId="0" borderId="7" xfId="1" applyNumberFormat="1" applyFont="1" applyBorder="1" applyAlignment="1">
      <alignment horizontal="center"/>
    </xf>
    <xf numFmtId="3" fontId="1" fillId="0" borderId="17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1" fillId="0" borderId="6" xfId="1" applyNumberFormat="1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3" fontId="1" fillId="0" borderId="5" xfId="1" applyNumberFormat="1" applyFont="1" applyBorder="1" applyAlignment="1">
      <alignment horizontal="center"/>
    </xf>
    <xf numFmtId="3" fontId="1" fillId="0" borderId="19" xfId="1" applyNumberFormat="1" applyFont="1" applyBorder="1"/>
    <xf numFmtId="3" fontId="1" fillId="0" borderId="21" xfId="1" applyNumberFormat="1" applyFont="1" applyBorder="1"/>
    <xf numFmtId="3" fontId="1" fillId="0" borderId="15" xfId="1" applyNumberFormat="1" applyFont="1" applyBorder="1"/>
    <xf numFmtId="3" fontId="7" fillId="0" borderId="0" xfId="1" applyNumberFormat="1" applyFont="1"/>
    <xf numFmtId="0" fontId="6" fillId="0" borderId="2" xfId="1" applyFont="1" applyBorder="1" applyAlignment="1">
      <alignment horizontal="center"/>
    </xf>
    <xf numFmtId="0" fontId="6" fillId="0" borderId="2" xfId="1" applyFont="1" applyBorder="1"/>
    <xf numFmtId="3" fontId="6" fillId="0" borderId="2" xfId="1" applyNumberFormat="1" applyFont="1" applyBorder="1"/>
    <xf numFmtId="0" fontId="6" fillId="0" borderId="8" xfId="1" applyFont="1" applyBorder="1"/>
    <xf numFmtId="0" fontId="6" fillId="0" borderId="5" xfId="1" applyFont="1" applyBorder="1"/>
    <xf numFmtId="0" fontId="6" fillId="0" borderId="16" xfId="1" applyFont="1" applyBorder="1" applyAlignment="1">
      <alignment horizontal="center"/>
    </xf>
    <xf numFmtId="3" fontId="6" fillId="0" borderId="18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3" fontId="6" fillId="0" borderId="4" xfId="1" applyNumberFormat="1" applyFont="1" applyBorder="1"/>
    <xf numFmtId="3" fontId="6" fillId="0" borderId="18" xfId="1" applyNumberFormat="1" applyFont="1" applyBorder="1"/>
    <xf numFmtId="3" fontId="5" fillId="0" borderId="0" xfId="1" applyNumberFormat="1" applyFont="1"/>
    <xf numFmtId="3" fontId="6" fillId="0" borderId="5" xfId="1" applyNumberFormat="1" applyFont="1" applyBorder="1"/>
    <xf numFmtId="3" fontId="6" fillId="0" borderId="9" xfId="1" applyNumberFormat="1" applyFont="1" applyBorder="1"/>
    <xf numFmtId="3" fontId="6" fillId="0" borderId="13" xfId="1" applyNumberFormat="1" applyFont="1" applyBorder="1"/>
    <xf numFmtId="3" fontId="6" fillId="0" borderId="15" xfId="1" applyNumberFormat="1" applyFont="1" applyBorder="1"/>
    <xf numFmtId="3" fontId="6" fillId="0" borderId="7" xfId="1" applyNumberFormat="1" applyFont="1" applyBorder="1" applyAlignment="1">
      <alignment horizontal="center"/>
    </xf>
    <xf numFmtId="3" fontId="6" fillId="0" borderId="8" xfId="1" applyNumberFormat="1" applyFont="1" applyBorder="1" applyAlignment="1">
      <alignment horizontal="center"/>
    </xf>
    <xf numFmtId="0" fontId="7" fillId="0" borderId="0" xfId="1" applyFont="1"/>
    <xf numFmtId="0" fontId="6" fillId="0" borderId="7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showZeros="0" workbookViewId="0">
      <selection activeCell="J13" sqref="J13"/>
    </sheetView>
  </sheetViews>
  <sheetFormatPr baseColWidth="10" defaultRowHeight="15.75" x14ac:dyDescent="0.25"/>
  <cols>
    <col min="1" max="1" width="6.7109375" style="1" customWidth="1"/>
    <col min="2" max="2" width="27.5703125" style="1" customWidth="1"/>
    <col min="3" max="10" width="9.7109375" style="1" customWidth="1"/>
    <col min="11" max="16384" width="11.42578125" style="1"/>
  </cols>
  <sheetData>
    <row r="1" spans="1:6" x14ac:dyDescent="0.25">
      <c r="A1" s="9" t="s">
        <v>103</v>
      </c>
    </row>
    <row r="3" spans="1:6" x14ac:dyDescent="0.25">
      <c r="A3" s="1" t="s">
        <v>10</v>
      </c>
      <c r="B3" s="1" t="s">
        <v>40</v>
      </c>
    </row>
    <row r="4" spans="1:6" x14ac:dyDescent="0.25">
      <c r="B4" s="1" t="s">
        <v>41</v>
      </c>
    </row>
    <row r="5" spans="1:6" x14ac:dyDescent="0.25">
      <c r="B5" s="1" t="s">
        <v>42</v>
      </c>
    </row>
    <row r="6" spans="1:6" x14ac:dyDescent="0.25">
      <c r="B6" s="1" t="s">
        <v>43</v>
      </c>
    </row>
    <row r="8" spans="1:6" x14ac:dyDescent="0.25">
      <c r="A8" s="1" t="s">
        <v>5</v>
      </c>
    </row>
    <row r="9" spans="1:6" x14ac:dyDescent="0.25">
      <c r="A9" s="2" t="s">
        <v>114</v>
      </c>
      <c r="B9" s="74" t="s">
        <v>123</v>
      </c>
      <c r="C9" s="2" t="s">
        <v>134</v>
      </c>
      <c r="D9" s="78" t="s">
        <v>136</v>
      </c>
      <c r="E9" s="76" t="s">
        <v>1</v>
      </c>
      <c r="F9" s="78" t="s">
        <v>2</v>
      </c>
    </row>
    <row r="10" spans="1:6" x14ac:dyDescent="0.25">
      <c r="A10" s="47" t="s">
        <v>115</v>
      </c>
      <c r="B10" s="75"/>
      <c r="C10" s="47" t="s">
        <v>135</v>
      </c>
      <c r="D10" s="79" t="s">
        <v>137</v>
      </c>
      <c r="E10" s="77"/>
      <c r="F10" s="79"/>
    </row>
    <row r="11" spans="1:6" x14ac:dyDescent="0.25">
      <c r="A11" s="3">
        <v>1500</v>
      </c>
      <c r="B11" s="4" t="s">
        <v>13</v>
      </c>
      <c r="C11" s="80">
        <v>300000</v>
      </c>
      <c r="D11" s="81"/>
      <c r="E11" s="19"/>
      <c r="F11" s="81">
        <f>SUM(C11:D11)</f>
        <v>300000</v>
      </c>
    </row>
    <row r="12" spans="1:6" x14ac:dyDescent="0.25">
      <c r="A12" s="3">
        <v>1501</v>
      </c>
      <c r="B12" s="4" t="s">
        <v>14</v>
      </c>
      <c r="C12" s="82">
        <v>-20000</v>
      </c>
      <c r="D12" s="5">
        <f>-C12-24000</f>
        <v>-4000</v>
      </c>
      <c r="E12" s="83"/>
      <c r="F12" s="5">
        <f>SUM(C12:E12)</f>
        <v>-24000</v>
      </c>
    </row>
    <row r="13" spans="1:6" x14ac:dyDescent="0.25">
      <c r="A13" s="6">
        <v>7830</v>
      </c>
      <c r="B13" s="12" t="s">
        <v>15</v>
      </c>
      <c r="C13" s="7">
        <v>30000</v>
      </c>
      <c r="D13" s="84">
        <f>-D12</f>
        <v>4000</v>
      </c>
      <c r="E13" s="21">
        <f>SUM(C13:D13)</f>
        <v>34000</v>
      </c>
      <c r="F13" s="84"/>
    </row>
    <row r="16" spans="1:6" x14ac:dyDescent="0.25">
      <c r="A16" s="1" t="s">
        <v>97</v>
      </c>
      <c r="E16" s="19">
        <f>24000-20000</f>
        <v>4000</v>
      </c>
    </row>
    <row r="18" spans="1:10" x14ac:dyDescent="0.25">
      <c r="A18" s="1" t="s">
        <v>34</v>
      </c>
      <c r="B18" s="1" t="s">
        <v>98</v>
      </c>
      <c r="G18" s="21">
        <f>F11+F12</f>
        <v>276000</v>
      </c>
    </row>
    <row r="20" spans="1:10" x14ac:dyDescent="0.25">
      <c r="B20" s="49" t="s">
        <v>72</v>
      </c>
      <c r="C20" s="50" t="s">
        <v>116</v>
      </c>
      <c r="D20" s="50" t="s">
        <v>117</v>
      </c>
      <c r="E20" s="51"/>
      <c r="F20" s="52" t="s">
        <v>3</v>
      </c>
      <c r="G20" s="53" t="s">
        <v>118</v>
      </c>
      <c r="H20" s="52" t="s">
        <v>119</v>
      </c>
      <c r="I20" s="53" t="s">
        <v>118</v>
      </c>
      <c r="J20" s="54" t="s">
        <v>120</v>
      </c>
    </row>
    <row r="21" spans="1:10" x14ac:dyDescent="0.25">
      <c r="C21" s="55"/>
      <c r="D21" s="55"/>
      <c r="E21" s="56"/>
      <c r="F21" s="57" t="s">
        <v>121</v>
      </c>
      <c r="G21" s="58" t="s">
        <v>115</v>
      </c>
      <c r="H21" s="57" t="s">
        <v>121</v>
      </c>
      <c r="I21" s="58" t="s">
        <v>115</v>
      </c>
      <c r="J21" s="59"/>
    </row>
    <row r="22" spans="1:10" x14ac:dyDescent="0.25">
      <c r="C22" s="60">
        <v>45657</v>
      </c>
      <c r="D22" s="61" t="s">
        <v>122</v>
      </c>
      <c r="E22" s="62"/>
      <c r="F22" s="63">
        <v>7830</v>
      </c>
      <c r="G22" s="64"/>
      <c r="H22" s="63">
        <v>1501</v>
      </c>
      <c r="I22" s="64"/>
      <c r="J22" s="65">
        <v>4000</v>
      </c>
    </row>
    <row r="23" spans="1:10" x14ac:dyDescent="0.25">
      <c r="C23" s="66"/>
      <c r="D23" s="67"/>
      <c r="E23" s="68"/>
      <c r="F23" s="69"/>
      <c r="G23" s="70"/>
      <c r="H23" s="69"/>
      <c r="I23" s="70"/>
      <c r="J23" s="71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&amp;CLøsning oppgave 12.18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showGridLines="0" showZeros="0" workbookViewId="0">
      <selection activeCell="L19" sqref="L19"/>
    </sheetView>
  </sheetViews>
  <sheetFormatPr baseColWidth="10" defaultRowHeight="15.75" x14ac:dyDescent="0.25"/>
  <cols>
    <col min="1" max="1" width="6.28515625" style="1" customWidth="1"/>
    <col min="2" max="2" width="26.140625" style="1" bestFit="1" customWidth="1"/>
    <col min="3" max="10" width="11.42578125" style="19"/>
    <col min="11" max="16384" width="11.42578125" style="1"/>
  </cols>
  <sheetData>
    <row r="1" spans="1:6" x14ac:dyDescent="0.25">
      <c r="A1" s="9" t="s">
        <v>104</v>
      </c>
    </row>
    <row r="3" spans="1:6" x14ac:dyDescent="0.25">
      <c r="A3" s="1" t="s">
        <v>10</v>
      </c>
      <c r="B3" s="1" t="s">
        <v>45</v>
      </c>
    </row>
    <row r="4" spans="1:6" x14ac:dyDescent="0.25">
      <c r="B4" s="1" t="s">
        <v>105</v>
      </c>
    </row>
    <row r="5" spans="1:6" x14ac:dyDescent="0.25">
      <c r="B5" s="1" t="s">
        <v>46</v>
      </c>
    </row>
    <row r="7" spans="1:6" x14ac:dyDescent="0.25">
      <c r="A7" s="1" t="s">
        <v>5</v>
      </c>
    </row>
    <row r="8" spans="1:6" x14ac:dyDescent="0.25">
      <c r="A8" s="2" t="s">
        <v>114</v>
      </c>
      <c r="B8" s="74" t="s">
        <v>123</v>
      </c>
      <c r="C8" s="2" t="s">
        <v>134</v>
      </c>
      <c r="D8" s="78" t="s">
        <v>136</v>
      </c>
      <c r="E8" s="76" t="s">
        <v>1</v>
      </c>
      <c r="F8" s="78" t="s">
        <v>2</v>
      </c>
    </row>
    <row r="9" spans="1:6" x14ac:dyDescent="0.25">
      <c r="A9" s="47" t="s">
        <v>115</v>
      </c>
      <c r="B9" s="75"/>
      <c r="C9" s="47" t="s">
        <v>135</v>
      </c>
      <c r="D9" s="79" t="s">
        <v>137</v>
      </c>
      <c r="E9" s="77"/>
      <c r="F9" s="79"/>
    </row>
    <row r="10" spans="1:6" x14ac:dyDescent="0.25">
      <c r="A10" s="3">
        <v>1500</v>
      </c>
      <c r="B10" s="4" t="s">
        <v>13</v>
      </c>
      <c r="C10" s="80">
        <v>2460000</v>
      </c>
      <c r="D10" s="81"/>
      <c r="F10" s="81">
        <f>SUM(C10:D10)</f>
        <v>2460000</v>
      </c>
    </row>
    <row r="11" spans="1:6" x14ac:dyDescent="0.25">
      <c r="A11" s="3">
        <v>1501</v>
      </c>
      <c r="B11" s="4" t="s">
        <v>14</v>
      </c>
      <c r="C11" s="82">
        <v>-50000</v>
      </c>
      <c r="D11" s="5">
        <f>-C11-D14</f>
        <v>18000</v>
      </c>
      <c r="E11" s="83"/>
      <c r="F11" s="5">
        <f>SUM(C11:E11)</f>
        <v>-32000</v>
      </c>
    </row>
    <row r="12" spans="1:6" x14ac:dyDescent="0.25">
      <c r="A12" s="6">
        <v>7830</v>
      </c>
      <c r="B12" s="12" t="s">
        <v>15</v>
      </c>
      <c r="C12" s="7">
        <v>56000</v>
      </c>
      <c r="D12" s="84">
        <f>-D11</f>
        <v>-18000</v>
      </c>
      <c r="E12" s="21">
        <f>SUM(C12:D12)</f>
        <v>38000</v>
      </c>
      <c r="F12" s="84"/>
    </row>
    <row r="14" spans="1:6" x14ac:dyDescent="0.25">
      <c r="A14" s="1" t="s">
        <v>99</v>
      </c>
      <c r="D14" s="19">
        <f>40000/1.25</f>
        <v>32000</v>
      </c>
    </row>
    <row r="15" spans="1:6" x14ac:dyDescent="0.25">
      <c r="A15" s="1" t="s">
        <v>47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12.19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showGridLines="0" showZeros="0" topLeftCell="A16" workbookViewId="0">
      <selection activeCell="N18" sqref="N18"/>
    </sheetView>
  </sheetViews>
  <sheetFormatPr baseColWidth="10" defaultRowHeight="15.75" x14ac:dyDescent="0.25"/>
  <cols>
    <col min="1" max="1" width="6.85546875" style="1" customWidth="1"/>
    <col min="2" max="2" width="19.85546875" style="1" customWidth="1"/>
    <col min="3" max="11" width="11.42578125" style="19"/>
    <col min="12" max="16384" width="11.42578125" style="1"/>
  </cols>
  <sheetData>
    <row r="1" spans="1:6" x14ac:dyDescent="0.25">
      <c r="A1" s="9" t="s">
        <v>106</v>
      </c>
    </row>
    <row r="3" spans="1:6" x14ac:dyDescent="0.25">
      <c r="A3" s="1" t="s">
        <v>10</v>
      </c>
    </row>
    <row r="4" spans="1:6" x14ac:dyDescent="0.25">
      <c r="A4" s="1">
        <v>1</v>
      </c>
      <c r="B4" s="1" t="s">
        <v>49</v>
      </c>
    </row>
    <row r="5" spans="1:6" x14ac:dyDescent="0.25">
      <c r="A5" s="1">
        <v>2</v>
      </c>
      <c r="B5" s="1" t="s">
        <v>50</v>
      </c>
    </row>
    <row r="7" spans="1:6" x14ac:dyDescent="0.25">
      <c r="B7" s="1" t="s">
        <v>100</v>
      </c>
    </row>
    <row r="8" spans="1:6" x14ac:dyDescent="0.25">
      <c r="B8" s="1" t="s">
        <v>51</v>
      </c>
    </row>
    <row r="10" spans="1:6" x14ac:dyDescent="0.25">
      <c r="A10" s="1" t="s">
        <v>5</v>
      </c>
    </row>
    <row r="11" spans="1:6" x14ac:dyDescent="0.25">
      <c r="A11" s="2" t="s">
        <v>114</v>
      </c>
      <c r="B11" s="74" t="s">
        <v>123</v>
      </c>
      <c r="C11" s="85" t="s">
        <v>134</v>
      </c>
      <c r="D11" s="89" t="s">
        <v>136</v>
      </c>
      <c r="E11" s="86" t="s">
        <v>1</v>
      </c>
      <c r="F11" s="89" t="s">
        <v>2</v>
      </c>
    </row>
    <row r="12" spans="1:6" x14ac:dyDescent="0.25">
      <c r="A12" s="47" t="s">
        <v>115</v>
      </c>
      <c r="B12" s="75"/>
      <c r="C12" s="87" t="s">
        <v>135</v>
      </c>
      <c r="D12" s="90" t="s">
        <v>137</v>
      </c>
      <c r="E12" s="88"/>
      <c r="F12" s="90"/>
    </row>
    <row r="13" spans="1:6" x14ac:dyDescent="0.25">
      <c r="A13" s="3">
        <v>1800</v>
      </c>
      <c r="B13" s="4" t="s">
        <v>4</v>
      </c>
      <c r="C13" s="91">
        <v>100000</v>
      </c>
      <c r="D13" s="11">
        <v>-20000</v>
      </c>
      <c r="E13" s="10"/>
      <c r="F13" s="11">
        <f>SUM(C13:D13)</f>
        <v>80000</v>
      </c>
    </row>
    <row r="14" spans="1:6" x14ac:dyDescent="0.25">
      <c r="A14" s="6">
        <v>8170</v>
      </c>
      <c r="B14" s="7" t="s">
        <v>16</v>
      </c>
      <c r="C14" s="92"/>
      <c r="D14" s="8">
        <v>20000</v>
      </c>
      <c r="E14" s="93">
        <f>SUM(D14)</f>
        <v>20000</v>
      </c>
      <c r="F14" s="8"/>
    </row>
    <row r="18" spans="1:12" x14ac:dyDescent="0.25">
      <c r="A18" s="9" t="s">
        <v>107</v>
      </c>
    </row>
    <row r="20" spans="1:12" x14ac:dyDescent="0.25">
      <c r="A20" s="46">
        <v>1</v>
      </c>
      <c r="B20" s="1" t="s">
        <v>109</v>
      </c>
    </row>
    <row r="21" spans="1:12" x14ac:dyDescent="0.25">
      <c r="B21" s="1" t="s">
        <v>52</v>
      </c>
    </row>
    <row r="23" spans="1:12" x14ac:dyDescent="0.25">
      <c r="B23" s="1" t="s">
        <v>54</v>
      </c>
      <c r="D23" s="19">
        <v>200000</v>
      </c>
    </row>
    <row r="24" spans="1:12" x14ac:dyDescent="0.25">
      <c r="B24" s="1" t="s">
        <v>53</v>
      </c>
      <c r="D24" s="19">
        <v>60000</v>
      </c>
    </row>
    <row r="25" spans="1:12" s="13" customFormat="1" ht="20.25" x14ac:dyDescent="0.3">
      <c r="A25" s="1"/>
      <c r="B25" s="1" t="s">
        <v>55</v>
      </c>
      <c r="C25" s="19"/>
      <c r="D25" s="20">
        <f>SUM(D23:D24)</f>
        <v>260000</v>
      </c>
      <c r="E25" s="19"/>
      <c r="F25" s="19"/>
      <c r="G25" s="19"/>
      <c r="H25" s="19"/>
      <c r="I25" s="19"/>
      <c r="J25" s="19"/>
      <c r="K25" s="19"/>
      <c r="L25" s="1"/>
    </row>
    <row r="27" spans="1:12" x14ac:dyDescent="0.25">
      <c r="A27" s="1" t="s">
        <v>108</v>
      </c>
    </row>
    <row r="29" spans="1:12" x14ac:dyDescent="0.25">
      <c r="A29" s="48"/>
    </row>
    <row r="30" spans="1:12" x14ac:dyDescent="0.25">
      <c r="A30" s="2" t="s">
        <v>114</v>
      </c>
      <c r="B30" s="74" t="s">
        <v>123</v>
      </c>
      <c r="C30" s="85" t="s">
        <v>134</v>
      </c>
      <c r="D30" s="89" t="s">
        <v>136</v>
      </c>
      <c r="E30" s="86" t="s">
        <v>1</v>
      </c>
      <c r="F30" s="89" t="s">
        <v>2</v>
      </c>
    </row>
    <row r="31" spans="1:12" x14ac:dyDescent="0.25">
      <c r="A31" s="47" t="s">
        <v>115</v>
      </c>
      <c r="B31" s="75"/>
      <c r="C31" s="87" t="s">
        <v>135</v>
      </c>
      <c r="D31" s="90" t="s">
        <v>137</v>
      </c>
      <c r="E31" s="88"/>
      <c r="F31" s="90"/>
    </row>
    <row r="32" spans="1:12" x14ac:dyDescent="0.25">
      <c r="A32" s="3">
        <v>1800</v>
      </c>
      <c r="B32" s="4" t="s">
        <v>4</v>
      </c>
      <c r="C32" s="91">
        <v>300000</v>
      </c>
      <c r="D32" s="11">
        <v>-40000</v>
      </c>
      <c r="E32" s="10"/>
      <c r="F32" s="11">
        <f>SUM(C32:D32)</f>
        <v>260000</v>
      </c>
    </row>
    <row r="33" spans="1:11" x14ac:dyDescent="0.25">
      <c r="A33" s="6">
        <v>8170</v>
      </c>
      <c r="B33" s="7" t="s">
        <v>16</v>
      </c>
      <c r="C33" s="92"/>
      <c r="D33" s="8">
        <v>40000</v>
      </c>
      <c r="E33" s="93">
        <f>SUM(D33)</f>
        <v>40000</v>
      </c>
      <c r="F33" s="8"/>
    </row>
    <row r="34" spans="1:11" x14ac:dyDescent="0.25">
      <c r="A34" s="48"/>
    </row>
    <row r="35" spans="1:11" x14ac:dyDescent="0.25">
      <c r="A35" s="48"/>
    </row>
    <row r="36" spans="1:11" x14ac:dyDescent="0.25">
      <c r="A36" s="48">
        <v>2</v>
      </c>
      <c r="B36" s="1" t="s">
        <v>110</v>
      </c>
    </row>
    <row r="37" spans="1:11" x14ac:dyDescent="0.25">
      <c r="A37" s="48"/>
    </row>
    <row r="38" spans="1:11" x14ac:dyDescent="0.25">
      <c r="A38" s="48"/>
      <c r="B38" s="1" t="s">
        <v>54</v>
      </c>
      <c r="D38" s="19">
        <v>230000</v>
      </c>
    </row>
    <row r="39" spans="1:11" x14ac:dyDescent="0.25">
      <c r="A39" s="48"/>
      <c r="B39" s="1" t="s">
        <v>53</v>
      </c>
      <c r="D39" s="19">
        <v>60000</v>
      </c>
    </row>
    <row r="40" spans="1:11" s="13" customFormat="1" ht="20.25" x14ac:dyDescent="0.3">
      <c r="A40" s="48"/>
      <c r="B40" s="1" t="s">
        <v>55</v>
      </c>
      <c r="C40" s="19"/>
      <c r="D40" s="20">
        <f>SUM(D38:D39)</f>
        <v>290000</v>
      </c>
      <c r="E40" s="19" t="s">
        <v>111</v>
      </c>
      <c r="F40" s="19"/>
      <c r="G40" s="19"/>
      <c r="H40" s="19"/>
      <c r="I40" s="19"/>
      <c r="J40" s="19"/>
      <c r="K40" s="45"/>
    </row>
    <row r="41" spans="1:11" x14ac:dyDescent="0.25">
      <c r="A41" s="48"/>
    </row>
    <row r="42" spans="1:11" x14ac:dyDescent="0.25">
      <c r="A42" s="2" t="s">
        <v>114</v>
      </c>
      <c r="B42" s="74" t="s">
        <v>123</v>
      </c>
      <c r="C42" s="85" t="s">
        <v>134</v>
      </c>
      <c r="D42" s="89" t="s">
        <v>136</v>
      </c>
      <c r="E42" s="86" t="s">
        <v>1</v>
      </c>
      <c r="F42" s="89" t="s">
        <v>2</v>
      </c>
    </row>
    <row r="43" spans="1:11" x14ac:dyDescent="0.25">
      <c r="A43" s="47" t="s">
        <v>115</v>
      </c>
      <c r="B43" s="75"/>
      <c r="C43" s="87" t="s">
        <v>135</v>
      </c>
      <c r="D43" s="90" t="s">
        <v>137</v>
      </c>
      <c r="E43" s="88"/>
      <c r="F43" s="90"/>
    </row>
    <row r="44" spans="1:11" x14ac:dyDescent="0.25">
      <c r="A44" s="3">
        <v>1800</v>
      </c>
      <c r="B44" s="4" t="s">
        <v>4</v>
      </c>
      <c r="C44" s="91">
        <v>300000</v>
      </c>
      <c r="D44" s="11">
        <f>-C44+D40</f>
        <v>-10000</v>
      </c>
      <c r="E44" s="10"/>
      <c r="F44" s="11">
        <f>SUM(C44:D44)</f>
        <v>290000</v>
      </c>
    </row>
    <row r="45" spans="1:11" x14ac:dyDescent="0.25">
      <c r="A45" s="6">
        <v>8170</v>
      </c>
      <c r="B45" s="7" t="s">
        <v>16</v>
      </c>
      <c r="C45" s="92"/>
      <c r="D45" s="8">
        <f>-D44</f>
        <v>10000</v>
      </c>
      <c r="E45" s="93">
        <f>SUM(D45)</f>
        <v>10000</v>
      </c>
      <c r="F45" s="8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12.21 og 12.22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C7B4-C493-45B5-83F9-D33AC72456B3}">
  <dimension ref="A1:S93"/>
  <sheetViews>
    <sheetView showGridLines="0" topLeftCell="A4" workbookViewId="0">
      <selection activeCell="U19" sqref="U19"/>
    </sheetView>
  </sheetViews>
  <sheetFormatPr baseColWidth="10" defaultRowHeight="15" x14ac:dyDescent="0.25"/>
  <cols>
    <col min="1" max="1" width="5.5703125" style="22" bestFit="1" customWidth="1"/>
    <col min="2" max="2" width="26.140625" style="15" bestFit="1" customWidth="1"/>
    <col min="3" max="4" width="11.42578125" style="16" customWidth="1"/>
    <col min="5" max="10" width="11.42578125" style="16"/>
    <col min="11" max="11" width="11.42578125" style="15"/>
    <col min="12" max="12" width="7.5703125" style="15" customWidth="1"/>
    <col min="13" max="13" width="24.5703125" style="15" bestFit="1" customWidth="1"/>
    <col min="14" max="15" width="11.42578125" style="15"/>
    <col min="16" max="19" width="11.42578125" style="16"/>
    <col min="20" max="16384" width="11.42578125" style="15"/>
  </cols>
  <sheetData>
    <row r="1" spans="1:18" x14ac:dyDescent="0.25">
      <c r="A1" s="40" t="s">
        <v>113</v>
      </c>
      <c r="M1" s="113" t="s">
        <v>140</v>
      </c>
    </row>
    <row r="2" spans="1:18" x14ac:dyDescent="0.25">
      <c r="A2" s="22" t="s">
        <v>10</v>
      </c>
      <c r="C2" s="94" t="s">
        <v>138</v>
      </c>
      <c r="L2" s="102" t="s">
        <v>114</v>
      </c>
      <c r="M2" s="98" t="s">
        <v>123</v>
      </c>
      <c r="N2" s="100" t="s">
        <v>134</v>
      </c>
      <c r="O2" s="114" t="s">
        <v>56</v>
      </c>
      <c r="P2" s="115"/>
      <c r="Q2" s="111" t="s">
        <v>1</v>
      </c>
      <c r="R2" s="112" t="s">
        <v>2</v>
      </c>
    </row>
    <row r="3" spans="1:18" x14ac:dyDescent="0.25">
      <c r="A3" s="23" t="s">
        <v>139</v>
      </c>
      <c r="B3" s="24" t="s">
        <v>123</v>
      </c>
      <c r="C3" s="116" t="s">
        <v>0</v>
      </c>
      <c r="D3" s="116"/>
      <c r="E3" s="116" t="s">
        <v>56</v>
      </c>
      <c r="F3" s="116"/>
      <c r="G3" s="116" t="s">
        <v>1</v>
      </c>
      <c r="H3" s="116"/>
      <c r="I3" s="116" t="s">
        <v>2</v>
      </c>
      <c r="J3" s="116"/>
      <c r="L3" s="103" t="s">
        <v>115</v>
      </c>
      <c r="M3" s="99"/>
      <c r="N3" s="101" t="s">
        <v>135</v>
      </c>
      <c r="O3" s="104"/>
      <c r="P3" s="105"/>
      <c r="Q3" s="104"/>
      <c r="R3" s="107"/>
    </row>
    <row r="4" spans="1:18" x14ac:dyDescent="0.25">
      <c r="A4" s="25">
        <v>1220</v>
      </c>
      <c r="B4" s="26" t="s">
        <v>8</v>
      </c>
      <c r="C4" s="27">
        <v>335000</v>
      </c>
      <c r="D4" s="28"/>
      <c r="E4" s="27"/>
      <c r="F4" s="28">
        <v>117000</v>
      </c>
      <c r="G4" s="27"/>
      <c r="H4" s="28"/>
      <c r="I4" s="27">
        <v>218000</v>
      </c>
      <c r="J4" s="28"/>
      <c r="L4" s="95">
        <v>1220</v>
      </c>
      <c r="M4" s="96" t="s">
        <v>8</v>
      </c>
      <c r="N4" s="97">
        <v>335000</v>
      </c>
      <c r="O4" s="27">
        <v>-117000</v>
      </c>
      <c r="P4" s="27"/>
      <c r="Q4" s="108"/>
      <c r="R4" s="27">
        <f>SUM(N4:Q4)</f>
        <v>218000</v>
      </c>
    </row>
    <row r="5" spans="1:18" x14ac:dyDescent="0.25">
      <c r="A5" s="29">
        <v>1229</v>
      </c>
      <c r="B5" s="30" t="s">
        <v>9</v>
      </c>
      <c r="C5" s="31"/>
      <c r="D5" s="32">
        <v>37500</v>
      </c>
      <c r="E5" s="31">
        <v>37500</v>
      </c>
      <c r="F5" s="32"/>
      <c r="G5" s="31"/>
      <c r="H5" s="32"/>
      <c r="I5" s="31"/>
      <c r="J5" s="32"/>
      <c r="L5" s="29">
        <v>1229</v>
      </c>
      <c r="M5" s="30" t="s">
        <v>9</v>
      </c>
      <c r="N5" s="31">
        <v>-37500</v>
      </c>
      <c r="O5" s="31"/>
      <c r="P5" s="31">
        <v>37500</v>
      </c>
      <c r="Q5" s="109"/>
      <c r="R5" s="31"/>
    </row>
    <row r="6" spans="1:18" x14ac:dyDescent="0.25">
      <c r="A6" s="29">
        <v>1240</v>
      </c>
      <c r="B6" s="30" t="s">
        <v>7</v>
      </c>
      <c r="C6" s="31">
        <v>36000</v>
      </c>
      <c r="D6" s="32"/>
      <c r="E6" s="31"/>
      <c r="F6" s="32">
        <v>10000</v>
      </c>
      <c r="G6" s="31"/>
      <c r="H6" s="32"/>
      <c r="I6" s="31">
        <f>C6+E6-F6</f>
        <v>26000</v>
      </c>
      <c r="J6" s="32"/>
      <c r="L6" s="29">
        <v>1240</v>
      </c>
      <c r="M6" s="30" t="s">
        <v>7</v>
      </c>
      <c r="N6" s="31">
        <v>36000</v>
      </c>
      <c r="O6" s="31">
        <v>-10000</v>
      </c>
      <c r="P6" s="31"/>
      <c r="Q6" s="109"/>
      <c r="R6" s="31">
        <f t="shared" ref="R6:R24" si="0">SUM(N6:P6)</f>
        <v>26000</v>
      </c>
    </row>
    <row r="7" spans="1:18" x14ac:dyDescent="0.25">
      <c r="A7" s="29">
        <v>1400</v>
      </c>
      <c r="B7" s="30" t="s">
        <v>11</v>
      </c>
      <c r="C7" s="31">
        <v>676000</v>
      </c>
      <c r="D7" s="32"/>
      <c r="E7" s="31">
        <v>9000</v>
      </c>
      <c r="F7" s="32"/>
      <c r="G7" s="31"/>
      <c r="H7" s="32"/>
      <c r="I7" s="31">
        <f t="shared" ref="I7:I11" si="1">C7+E7-F7</f>
        <v>685000</v>
      </c>
      <c r="J7" s="32"/>
      <c r="L7" s="29">
        <v>1400</v>
      </c>
      <c r="M7" s="30" t="s">
        <v>11</v>
      </c>
      <c r="N7" s="31">
        <v>676000</v>
      </c>
      <c r="O7" s="31"/>
      <c r="P7" s="31">
        <v>9000</v>
      </c>
      <c r="Q7" s="109"/>
      <c r="R7" s="31">
        <f t="shared" si="0"/>
        <v>685000</v>
      </c>
    </row>
    <row r="8" spans="1:18" x14ac:dyDescent="0.25">
      <c r="A8" s="29">
        <v>1500</v>
      </c>
      <c r="B8" s="30" t="s">
        <v>13</v>
      </c>
      <c r="C8" s="31">
        <v>514500</v>
      </c>
      <c r="D8" s="32"/>
      <c r="E8" s="31"/>
      <c r="F8" s="32"/>
      <c r="G8" s="31"/>
      <c r="H8" s="32"/>
      <c r="I8" s="31">
        <f t="shared" si="1"/>
        <v>514500</v>
      </c>
      <c r="J8" s="32"/>
      <c r="L8" s="29">
        <v>1500</v>
      </c>
      <c r="M8" s="30" t="s">
        <v>13</v>
      </c>
      <c r="N8" s="31">
        <v>514500</v>
      </c>
      <c r="O8" s="31"/>
      <c r="P8" s="31"/>
      <c r="Q8" s="109"/>
      <c r="R8" s="31">
        <f t="shared" si="0"/>
        <v>514500</v>
      </c>
    </row>
    <row r="9" spans="1:18" x14ac:dyDescent="0.25">
      <c r="A9" s="29">
        <v>1501</v>
      </c>
      <c r="B9" s="30" t="s">
        <v>44</v>
      </c>
      <c r="C9" s="31"/>
      <c r="D9" s="32">
        <v>10000</v>
      </c>
      <c r="E9" s="31">
        <v>6000</v>
      </c>
      <c r="F9" s="32"/>
      <c r="G9" s="31"/>
      <c r="H9" s="32"/>
      <c r="I9" s="31"/>
      <c r="J9" s="32">
        <v>4000</v>
      </c>
      <c r="L9" s="29">
        <v>1501</v>
      </c>
      <c r="M9" s="30" t="s">
        <v>44</v>
      </c>
      <c r="N9" s="31">
        <v>-10000</v>
      </c>
      <c r="O9" s="31">
        <v>6000</v>
      </c>
      <c r="P9" s="31"/>
      <c r="Q9" s="109"/>
      <c r="R9" s="31">
        <f t="shared" si="0"/>
        <v>-4000</v>
      </c>
    </row>
    <row r="10" spans="1:18" x14ac:dyDescent="0.25">
      <c r="A10" s="29">
        <v>1900</v>
      </c>
      <c r="B10" s="30" t="s">
        <v>57</v>
      </c>
      <c r="C10" s="31">
        <v>500</v>
      </c>
      <c r="D10" s="32"/>
      <c r="E10" s="31"/>
      <c r="F10" s="32"/>
      <c r="G10" s="31"/>
      <c r="H10" s="32"/>
      <c r="I10" s="31">
        <f t="shared" si="1"/>
        <v>500</v>
      </c>
      <c r="J10" s="32"/>
      <c r="L10" s="29">
        <v>1900</v>
      </c>
      <c r="M10" s="30" t="s">
        <v>57</v>
      </c>
      <c r="N10" s="31">
        <v>500</v>
      </c>
      <c r="O10" s="31"/>
      <c r="P10" s="31"/>
      <c r="Q10" s="109"/>
      <c r="R10" s="31">
        <f t="shared" si="0"/>
        <v>500</v>
      </c>
    </row>
    <row r="11" spans="1:18" x14ac:dyDescent="0.25">
      <c r="A11" s="29">
        <v>1920</v>
      </c>
      <c r="B11" s="30" t="s">
        <v>38</v>
      </c>
      <c r="C11" s="31">
        <v>1085000</v>
      </c>
      <c r="D11" s="32"/>
      <c r="E11" s="31"/>
      <c r="F11" s="32"/>
      <c r="G11" s="31"/>
      <c r="H11" s="32"/>
      <c r="I11" s="31">
        <f t="shared" si="1"/>
        <v>1085000</v>
      </c>
      <c r="J11" s="32"/>
      <c r="L11" s="29">
        <v>1920</v>
      </c>
      <c r="M11" s="30" t="s">
        <v>38</v>
      </c>
      <c r="N11" s="31">
        <v>1085000</v>
      </c>
      <c r="O11" s="31"/>
      <c r="P11" s="31"/>
      <c r="Q11" s="109"/>
      <c r="R11" s="31">
        <f t="shared" si="0"/>
        <v>1085000</v>
      </c>
    </row>
    <row r="12" spans="1:18" x14ac:dyDescent="0.25">
      <c r="A12" s="29">
        <v>2000</v>
      </c>
      <c r="B12" s="30" t="s">
        <v>20</v>
      </c>
      <c r="C12" s="31"/>
      <c r="D12" s="32">
        <v>500000</v>
      </c>
      <c r="E12" s="31"/>
      <c r="F12" s="32"/>
      <c r="G12" s="31"/>
      <c r="H12" s="32"/>
      <c r="I12" s="31"/>
      <c r="J12" s="32">
        <v>500000</v>
      </c>
      <c r="L12" s="29">
        <v>2000</v>
      </c>
      <c r="M12" s="30" t="s">
        <v>20</v>
      </c>
      <c r="N12" s="31">
        <v>-500000</v>
      </c>
      <c r="O12" s="31"/>
      <c r="P12" s="31"/>
      <c r="Q12" s="109"/>
      <c r="R12" s="31">
        <f t="shared" si="0"/>
        <v>-500000</v>
      </c>
    </row>
    <row r="13" spans="1:18" x14ac:dyDescent="0.25">
      <c r="A13" s="29">
        <v>2050</v>
      </c>
      <c r="B13" s="30" t="s">
        <v>21</v>
      </c>
      <c r="C13" s="31"/>
      <c r="D13" s="32">
        <v>202300</v>
      </c>
      <c r="E13" s="31"/>
      <c r="F13" s="32">
        <f>E42-F22</f>
        <v>178900</v>
      </c>
      <c r="G13" s="31"/>
      <c r="H13" s="32"/>
      <c r="I13" s="31"/>
      <c r="J13" s="32">
        <f>SUM(D13:F13)</f>
        <v>381200</v>
      </c>
      <c r="L13" s="29">
        <v>2050</v>
      </c>
      <c r="M13" s="30" t="s">
        <v>21</v>
      </c>
      <c r="N13" s="31">
        <v>-202300</v>
      </c>
      <c r="O13" s="31">
        <v>-178900</v>
      </c>
      <c r="P13" s="31"/>
      <c r="Q13" s="109"/>
      <c r="R13" s="31">
        <f t="shared" si="0"/>
        <v>-381200</v>
      </c>
    </row>
    <row r="14" spans="1:18" x14ac:dyDescent="0.25">
      <c r="A14" s="29">
        <v>2120</v>
      </c>
      <c r="B14" s="30" t="s">
        <v>22</v>
      </c>
      <c r="C14" s="31"/>
      <c r="D14" s="32">
        <v>10000</v>
      </c>
      <c r="E14" s="31">
        <v>9000</v>
      </c>
      <c r="F14" s="32"/>
      <c r="G14" s="31"/>
      <c r="H14" s="32"/>
      <c r="I14" s="31"/>
      <c r="J14" s="32">
        <v>1000</v>
      </c>
      <c r="L14" s="29">
        <v>2120</v>
      </c>
      <c r="M14" s="30" t="s">
        <v>22</v>
      </c>
      <c r="N14" s="31">
        <v>-10000</v>
      </c>
      <c r="O14" s="31">
        <v>9000</v>
      </c>
      <c r="P14" s="31"/>
      <c r="Q14" s="109"/>
      <c r="R14" s="31">
        <f t="shared" si="0"/>
        <v>-1000</v>
      </c>
    </row>
    <row r="15" spans="1:18" x14ac:dyDescent="0.25">
      <c r="A15" s="29">
        <v>2220</v>
      </c>
      <c r="B15" s="30" t="s">
        <v>58</v>
      </c>
      <c r="C15" s="31"/>
      <c r="D15" s="32">
        <v>380000</v>
      </c>
      <c r="E15" s="31"/>
      <c r="F15" s="32"/>
      <c r="G15" s="31"/>
      <c r="H15" s="32"/>
      <c r="I15" s="31"/>
      <c r="J15" s="32">
        <v>380000</v>
      </c>
      <c r="L15" s="29">
        <v>2220</v>
      </c>
      <c r="M15" s="30" t="s">
        <v>58</v>
      </c>
      <c r="N15" s="31">
        <v>-380000</v>
      </c>
      <c r="O15" s="31"/>
      <c r="P15" s="31"/>
      <c r="Q15" s="109"/>
      <c r="R15" s="31">
        <f t="shared" si="0"/>
        <v>-380000</v>
      </c>
    </row>
    <row r="16" spans="1:18" x14ac:dyDescent="0.25">
      <c r="A16" s="29">
        <v>2400</v>
      </c>
      <c r="B16" s="30" t="s">
        <v>23</v>
      </c>
      <c r="C16" s="31"/>
      <c r="D16" s="32">
        <v>489600</v>
      </c>
      <c r="E16" s="31"/>
      <c r="F16" s="32">
        <v>3000</v>
      </c>
      <c r="G16" s="31"/>
      <c r="H16" s="32"/>
      <c r="I16" s="31"/>
      <c r="J16" s="32">
        <f>D16+F16</f>
        <v>492600</v>
      </c>
      <c r="L16" s="29">
        <v>2400</v>
      </c>
      <c r="M16" s="30" t="s">
        <v>23</v>
      </c>
      <c r="N16" s="31">
        <v>-489600</v>
      </c>
      <c r="O16" s="31">
        <v>-3000</v>
      </c>
      <c r="P16" s="31"/>
      <c r="Q16" s="109"/>
      <c r="R16" s="31">
        <f t="shared" si="0"/>
        <v>-492600</v>
      </c>
    </row>
    <row r="17" spans="1:18" x14ac:dyDescent="0.25">
      <c r="A17" s="29">
        <v>2500</v>
      </c>
      <c r="B17" s="30" t="s">
        <v>24</v>
      </c>
      <c r="C17" s="31"/>
      <c r="D17" s="32"/>
      <c r="E17" s="31"/>
      <c r="F17" s="32">
        <v>96500</v>
      </c>
      <c r="G17" s="31"/>
      <c r="H17" s="32"/>
      <c r="I17" s="31"/>
      <c r="J17" s="32">
        <v>96500</v>
      </c>
      <c r="L17" s="29">
        <v>2500</v>
      </c>
      <c r="M17" s="30" t="s">
        <v>24</v>
      </c>
      <c r="N17" s="31"/>
      <c r="O17" s="31">
        <v>-96500</v>
      </c>
      <c r="P17" s="31"/>
      <c r="Q17" s="109"/>
      <c r="R17" s="31">
        <f t="shared" si="0"/>
        <v>-96500</v>
      </c>
    </row>
    <row r="18" spans="1:18" x14ac:dyDescent="0.25">
      <c r="A18" s="29">
        <v>2600</v>
      </c>
      <c r="B18" s="30" t="s">
        <v>25</v>
      </c>
      <c r="C18" s="31"/>
      <c r="D18" s="32"/>
      <c r="E18" s="31"/>
      <c r="F18" s="32"/>
      <c r="G18" s="31"/>
      <c r="H18" s="32"/>
      <c r="I18" s="31"/>
      <c r="J18" s="32"/>
      <c r="L18" s="29">
        <v>2600</v>
      </c>
      <c r="M18" s="30" t="s">
        <v>25</v>
      </c>
      <c r="N18" s="31"/>
      <c r="O18" s="31"/>
      <c r="P18" s="31"/>
      <c r="Q18" s="109"/>
      <c r="R18" s="31"/>
    </row>
    <row r="19" spans="1:18" x14ac:dyDescent="0.25">
      <c r="A19" s="29">
        <v>2740</v>
      </c>
      <c r="B19" s="30" t="s">
        <v>59</v>
      </c>
      <c r="C19" s="31"/>
      <c r="D19" s="32">
        <v>128400</v>
      </c>
      <c r="E19" s="31">
        <v>600</v>
      </c>
      <c r="F19" s="32"/>
      <c r="G19" s="31"/>
      <c r="H19" s="32"/>
      <c r="I19" s="31"/>
      <c r="J19" s="32">
        <v>127800</v>
      </c>
      <c r="L19" s="29">
        <v>2740</v>
      </c>
      <c r="M19" s="30" t="s">
        <v>59</v>
      </c>
      <c r="N19" s="31">
        <v>-128400</v>
      </c>
      <c r="O19" s="31">
        <v>600</v>
      </c>
      <c r="P19" s="31"/>
      <c r="Q19" s="109"/>
      <c r="R19" s="31">
        <f t="shared" si="0"/>
        <v>-127800</v>
      </c>
    </row>
    <row r="20" spans="1:18" x14ac:dyDescent="0.25">
      <c r="A20" s="29">
        <v>2770</v>
      </c>
      <c r="B20" s="30" t="s">
        <v>26</v>
      </c>
      <c r="C20" s="31"/>
      <c r="D20" s="32">
        <v>62900</v>
      </c>
      <c r="E20" s="31"/>
      <c r="F20" s="32"/>
      <c r="G20" s="31"/>
      <c r="H20" s="32"/>
      <c r="I20" s="31"/>
      <c r="J20" s="32">
        <v>62900</v>
      </c>
      <c r="L20" s="29">
        <v>2770</v>
      </c>
      <c r="M20" s="30" t="s">
        <v>26</v>
      </c>
      <c r="N20" s="31">
        <v>-62900</v>
      </c>
      <c r="O20" s="31"/>
      <c r="P20" s="31"/>
      <c r="Q20" s="109"/>
      <c r="R20" s="31">
        <f t="shared" si="0"/>
        <v>-62900</v>
      </c>
    </row>
    <row r="21" spans="1:18" x14ac:dyDescent="0.25">
      <c r="A21" s="29">
        <v>2780</v>
      </c>
      <c r="B21" s="30" t="s">
        <v>27</v>
      </c>
      <c r="C21" s="31"/>
      <c r="D21" s="32">
        <v>43000</v>
      </c>
      <c r="E21" s="31"/>
      <c r="F21" s="32"/>
      <c r="G21" s="31"/>
      <c r="H21" s="32"/>
      <c r="I21" s="31"/>
      <c r="J21" s="32">
        <v>43000</v>
      </c>
      <c r="L21" s="29">
        <v>2780</v>
      </c>
      <c r="M21" s="30" t="s">
        <v>27</v>
      </c>
      <c r="N21" s="31">
        <v>-43000</v>
      </c>
      <c r="O21" s="31"/>
      <c r="P21" s="31"/>
      <c r="Q21" s="109"/>
      <c r="R21" s="31">
        <f t="shared" si="0"/>
        <v>-43000</v>
      </c>
    </row>
    <row r="22" spans="1:18" x14ac:dyDescent="0.25">
      <c r="A22" s="29">
        <v>2800</v>
      </c>
      <c r="B22" s="30" t="s">
        <v>19</v>
      </c>
      <c r="C22" s="31"/>
      <c r="D22" s="32"/>
      <c r="E22" s="31"/>
      <c r="F22" s="32">
        <v>120000</v>
      </c>
      <c r="G22" s="31"/>
      <c r="H22" s="32"/>
      <c r="I22" s="31"/>
      <c r="J22" s="32">
        <v>120000</v>
      </c>
      <c r="L22" s="29">
        <v>2800</v>
      </c>
      <c r="M22" s="30" t="s">
        <v>19</v>
      </c>
      <c r="N22" s="31"/>
      <c r="O22" s="31">
        <v>-120000</v>
      </c>
      <c r="P22" s="31"/>
      <c r="Q22" s="109"/>
      <c r="R22" s="31">
        <f t="shared" si="0"/>
        <v>-120000</v>
      </c>
    </row>
    <row r="23" spans="1:18" x14ac:dyDescent="0.25">
      <c r="A23" s="29">
        <v>2940</v>
      </c>
      <c r="B23" s="30" t="s">
        <v>48</v>
      </c>
      <c r="C23" s="31"/>
      <c r="D23" s="32">
        <v>305000</v>
      </c>
      <c r="E23" s="31"/>
      <c r="F23" s="32"/>
      <c r="G23" s="31"/>
      <c r="H23" s="32"/>
      <c r="I23" s="31"/>
      <c r="J23" s="32">
        <v>305000</v>
      </c>
      <c r="L23" s="29">
        <v>2940</v>
      </c>
      <c r="M23" s="30" t="s">
        <v>48</v>
      </c>
      <c r="N23" s="31">
        <v>-305000</v>
      </c>
      <c r="O23" s="31"/>
      <c r="P23" s="31"/>
      <c r="Q23" s="109"/>
      <c r="R23" s="31">
        <f t="shared" si="0"/>
        <v>-305000</v>
      </c>
    </row>
    <row r="24" spans="1:18" x14ac:dyDescent="0.25">
      <c r="A24" s="29">
        <v>2960</v>
      </c>
      <c r="B24" s="30" t="s">
        <v>60</v>
      </c>
      <c r="C24" s="31"/>
      <c r="D24" s="32"/>
      <c r="E24" s="31"/>
      <c r="F24" s="32">
        <v>15000</v>
      </c>
      <c r="G24" s="31"/>
      <c r="H24" s="32"/>
      <c r="I24" s="31"/>
      <c r="J24" s="32">
        <v>15000</v>
      </c>
      <c r="L24" s="29">
        <v>2960</v>
      </c>
      <c r="M24" s="30" t="s">
        <v>60</v>
      </c>
      <c r="N24" s="31"/>
      <c r="O24" s="31">
        <v>-15000</v>
      </c>
      <c r="P24" s="31"/>
      <c r="Q24" s="109"/>
      <c r="R24" s="31">
        <f t="shared" si="0"/>
        <v>-15000</v>
      </c>
    </row>
    <row r="25" spans="1:18" x14ac:dyDescent="0.25">
      <c r="A25" s="29">
        <v>3000</v>
      </c>
      <c r="B25" s="30" t="s">
        <v>61</v>
      </c>
      <c r="C25" s="31"/>
      <c r="D25" s="32">
        <v>9777555</v>
      </c>
      <c r="E25" s="31"/>
      <c r="F25" s="32"/>
      <c r="G25" s="31"/>
      <c r="H25" s="32">
        <f>D25</f>
        <v>9777555</v>
      </c>
      <c r="I25" s="31"/>
      <c r="J25" s="32"/>
      <c r="L25" s="29">
        <v>3000</v>
      </c>
      <c r="M25" s="30" t="s">
        <v>61</v>
      </c>
      <c r="N25" s="31">
        <v>-9777555</v>
      </c>
      <c r="O25" s="31"/>
      <c r="P25" s="31"/>
      <c r="Q25" s="109">
        <f>SUM(N25:P25)</f>
        <v>-9777555</v>
      </c>
      <c r="R25" s="31"/>
    </row>
    <row r="26" spans="1:18" x14ac:dyDescent="0.25">
      <c r="A26" s="29">
        <v>3930</v>
      </c>
      <c r="B26" s="30" t="s">
        <v>28</v>
      </c>
      <c r="C26" s="31"/>
      <c r="D26" s="32"/>
      <c r="E26" s="31">
        <v>27000</v>
      </c>
      <c r="F26" s="32">
        <v>37500</v>
      </c>
      <c r="G26" s="31"/>
      <c r="H26" s="32">
        <v>10500</v>
      </c>
      <c r="I26" s="31"/>
      <c r="J26" s="32"/>
      <c r="L26" s="29">
        <v>3930</v>
      </c>
      <c r="M26" s="30" t="s">
        <v>28</v>
      </c>
      <c r="N26" s="31"/>
      <c r="O26" s="31">
        <v>27000</v>
      </c>
      <c r="P26" s="31">
        <v>-37500</v>
      </c>
      <c r="Q26" s="109">
        <f t="shared" ref="Q26:Q41" si="2">SUM(N26:P26)</f>
        <v>-10500</v>
      </c>
      <c r="R26" s="31"/>
    </row>
    <row r="27" spans="1:18" x14ac:dyDescent="0.25">
      <c r="A27" s="29">
        <v>4000</v>
      </c>
      <c r="B27" s="30" t="s">
        <v>12</v>
      </c>
      <c r="C27" s="31">
        <v>5466000</v>
      </c>
      <c r="D27" s="32"/>
      <c r="E27" s="31">
        <v>2400</v>
      </c>
      <c r="F27" s="32">
        <v>9000</v>
      </c>
      <c r="G27" s="31">
        <f>C27+E27-F27</f>
        <v>5459400</v>
      </c>
      <c r="H27" s="32"/>
      <c r="I27" s="31"/>
      <c r="J27" s="32"/>
      <c r="L27" s="29">
        <v>4000</v>
      </c>
      <c r="M27" s="30" t="s">
        <v>12</v>
      </c>
      <c r="N27" s="31">
        <v>5466000</v>
      </c>
      <c r="O27" s="31">
        <v>2400</v>
      </c>
      <c r="P27" s="31">
        <v>-9000</v>
      </c>
      <c r="Q27" s="109">
        <f t="shared" si="2"/>
        <v>5459400</v>
      </c>
      <c r="R27" s="31"/>
    </row>
    <row r="28" spans="1:18" x14ac:dyDescent="0.25">
      <c r="A28" s="29">
        <v>5000</v>
      </c>
      <c r="B28" s="30" t="s">
        <v>62</v>
      </c>
      <c r="C28" s="31">
        <v>2680000</v>
      </c>
      <c r="D28" s="32"/>
      <c r="E28" s="31"/>
      <c r="F28" s="32"/>
      <c r="G28" s="31">
        <f t="shared" ref="G28:G40" si="3">C28+E28-F28</f>
        <v>2680000</v>
      </c>
      <c r="H28" s="32"/>
      <c r="I28" s="31"/>
      <c r="J28" s="32"/>
      <c r="L28" s="29">
        <v>5000</v>
      </c>
      <c r="M28" s="30" t="s">
        <v>62</v>
      </c>
      <c r="N28" s="31">
        <v>2680000</v>
      </c>
      <c r="O28" s="31"/>
      <c r="P28" s="31"/>
      <c r="Q28" s="109">
        <f t="shared" si="2"/>
        <v>2680000</v>
      </c>
      <c r="R28" s="31"/>
    </row>
    <row r="29" spans="1:18" x14ac:dyDescent="0.25">
      <c r="A29" s="29">
        <v>5050</v>
      </c>
      <c r="B29" s="30" t="s">
        <v>66</v>
      </c>
      <c r="C29" s="31">
        <v>321600</v>
      </c>
      <c r="D29" s="32"/>
      <c r="E29" s="31"/>
      <c r="F29" s="32"/>
      <c r="G29" s="31">
        <f t="shared" si="3"/>
        <v>321600</v>
      </c>
      <c r="H29" s="32"/>
      <c r="I29" s="31"/>
      <c r="J29" s="32"/>
      <c r="L29" s="29">
        <v>5050</v>
      </c>
      <c r="M29" s="30" t="s">
        <v>66</v>
      </c>
      <c r="N29" s="31">
        <v>321600</v>
      </c>
      <c r="O29" s="31"/>
      <c r="P29" s="31"/>
      <c r="Q29" s="109">
        <f t="shared" si="2"/>
        <v>321600</v>
      </c>
      <c r="R29" s="31"/>
    </row>
    <row r="30" spans="1:18" x14ac:dyDescent="0.25">
      <c r="A30" s="29">
        <v>5110</v>
      </c>
      <c r="B30" s="30" t="s">
        <v>30</v>
      </c>
      <c r="C30" s="31">
        <v>53600</v>
      </c>
      <c r="D30" s="32"/>
      <c r="E30" s="31"/>
      <c r="F30" s="32"/>
      <c r="G30" s="31">
        <f>C30+E30-F30</f>
        <v>53600</v>
      </c>
      <c r="H30" s="32"/>
      <c r="I30" s="31"/>
      <c r="J30" s="32"/>
      <c r="L30" s="29">
        <v>5110</v>
      </c>
      <c r="M30" s="30" t="s">
        <v>30</v>
      </c>
      <c r="N30" s="31">
        <v>53600</v>
      </c>
      <c r="O30" s="31"/>
      <c r="P30" s="31"/>
      <c r="Q30" s="109">
        <f t="shared" si="2"/>
        <v>53600</v>
      </c>
      <c r="R30" s="31"/>
    </row>
    <row r="31" spans="1:18" x14ac:dyDescent="0.25">
      <c r="A31" s="29">
        <v>5400</v>
      </c>
      <c r="B31" s="30" t="s">
        <v>29</v>
      </c>
      <c r="C31" s="31">
        <v>430780</v>
      </c>
      <c r="D31" s="32"/>
      <c r="E31" s="31"/>
      <c r="F31" s="32"/>
      <c r="G31" s="31">
        <f t="shared" si="3"/>
        <v>430780</v>
      </c>
      <c r="H31" s="32"/>
      <c r="I31" s="31"/>
      <c r="J31" s="32"/>
      <c r="L31" s="29">
        <v>5400</v>
      </c>
      <c r="M31" s="30" t="s">
        <v>29</v>
      </c>
      <c r="N31" s="31">
        <v>430780</v>
      </c>
      <c r="O31" s="31"/>
      <c r="P31" s="31"/>
      <c r="Q31" s="109">
        <f t="shared" si="2"/>
        <v>430780</v>
      </c>
      <c r="R31" s="31"/>
    </row>
    <row r="32" spans="1:18" x14ac:dyDescent="0.25">
      <c r="A32" s="29">
        <v>6000</v>
      </c>
      <c r="B32" s="30" t="s">
        <v>6</v>
      </c>
      <c r="C32" s="31"/>
      <c r="D32" s="32"/>
      <c r="E32" s="31">
        <v>100000</v>
      </c>
      <c r="F32" s="32"/>
      <c r="G32" s="31">
        <f t="shared" si="3"/>
        <v>100000</v>
      </c>
      <c r="H32" s="32"/>
      <c r="I32" s="31"/>
      <c r="J32" s="32"/>
      <c r="L32" s="29">
        <v>6000</v>
      </c>
      <c r="M32" s="30" t="s">
        <v>6</v>
      </c>
      <c r="N32" s="31"/>
      <c r="O32" s="31">
        <v>100000</v>
      </c>
      <c r="P32" s="31"/>
      <c r="Q32" s="109">
        <f t="shared" si="2"/>
        <v>100000</v>
      </c>
      <c r="R32" s="31"/>
    </row>
    <row r="33" spans="1:19" x14ac:dyDescent="0.25">
      <c r="A33" s="29">
        <v>6300</v>
      </c>
      <c r="B33" s="30" t="s">
        <v>63</v>
      </c>
      <c r="C33" s="31">
        <v>165000</v>
      </c>
      <c r="D33" s="32"/>
      <c r="E33" s="31">
        <v>15000</v>
      </c>
      <c r="F33" s="32"/>
      <c r="G33" s="31">
        <f t="shared" si="3"/>
        <v>180000</v>
      </c>
      <c r="H33" s="32"/>
      <c r="I33" s="31"/>
      <c r="J33" s="32"/>
      <c r="L33" s="29">
        <v>6300</v>
      </c>
      <c r="M33" s="30" t="s">
        <v>63</v>
      </c>
      <c r="N33" s="31">
        <v>165000</v>
      </c>
      <c r="O33" s="31">
        <v>15000</v>
      </c>
      <c r="P33" s="31"/>
      <c r="Q33" s="109">
        <f t="shared" si="2"/>
        <v>180000</v>
      </c>
      <c r="R33" s="31"/>
    </row>
    <row r="34" spans="1:19" x14ac:dyDescent="0.25">
      <c r="A34" s="29">
        <v>6800</v>
      </c>
      <c r="B34" s="30" t="s">
        <v>64</v>
      </c>
      <c r="C34" s="31">
        <v>52600</v>
      </c>
      <c r="D34" s="32"/>
      <c r="E34" s="31"/>
      <c r="F34" s="32"/>
      <c r="G34" s="31">
        <f t="shared" si="3"/>
        <v>52600</v>
      </c>
      <c r="H34" s="32"/>
      <c r="I34" s="31"/>
      <c r="J34" s="32"/>
      <c r="L34" s="29">
        <v>6800</v>
      </c>
      <c r="M34" s="30" t="s">
        <v>64</v>
      </c>
      <c r="N34" s="31">
        <v>52600</v>
      </c>
      <c r="O34" s="31"/>
      <c r="P34" s="31"/>
      <c r="Q34" s="109">
        <f t="shared" si="2"/>
        <v>52600</v>
      </c>
      <c r="R34" s="31"/>
    </row>
    <row r="35" spans="1:19" x14ac:dyDescent="0.25">
      <c r="A35" s="29">
        <v>7000</v>
      </c>
      <c r="B35" s="30" t="s">
        <v>39</v>
      </c>
      <c r="C35" s="31">
        <v>34525</v>
      </c>
      <c r="D35" s="32"/>
      <c r="E35" s="31"/>
      <c r="F35" s="32"/>
      <c r="G35" s="31">
        <f>C35+E35-F35</f>
        <v>34525</v>
      </c>
      <c r="H35" s="32"/>
      <c r="I35" s="31"/>
      <c r="J35" s="32"/>
      <c r="L35" s="29">
        <v>7000</v>
      </c>
      <c r="M35" s="30" t="s">
        <v>39</v>
      </c>
      <c r="N35" s="31">
        <v>34525</v>
      </c>
      <c r="O35" s="31"/>
      <c r="P35" s="31"/>
      <c r="Q35" s="109">
        <f t="shared" si="2"/>
        <v>34525</v>
      </c>
      <c r="R35" s="31"/>
    </row>
    <row r="36" spans="1:19" x14ac:dyDescent="0.25">
      <c r="A36" s="29">
        <v>7780</v>
      </c>
      <c r="B36" s="30" t="s">
        <v>31</v>
      </c>
      <c r="C36" s="31">
        <v>64350</v>
      </c>
      <c r="D36" s="32"/>
      <c r="E36" s="31"/>
      <c r="F36" s="32"/>
      <c r="G36" s="31">
        <f t="shared" si="3"/>
        <v>64350</v>
      </c>
      <c r="H36" s="32"/>
      <c r="I36" s="31"/>
      <c r="J36" s="32"/>
      <c r="L36" s="29">
        <v>7780</v>
      </c>
      <c r="M36" s="30" t="s">
        <v>31</v>
      </c>
      <c r="N36" s="31">
        <v>64350</v>
      </c>
      <c r="O36" s="31"/>
      <c r="P36" s="31"/>
      <c r="Q36" s="109">
        <f t="shared" si="2"/>
        <v>64350</v>
      </c>
      <c r="R36" s="31"/>
    </row>
    <row r="37" spans="1:19" x14ac:dyDescent="0.25">
      <c r="A37" s="29">
        <v>7830</v>
      </c>
      <c r="B37" s="30" t="s">
        <v>15</v>
      </c>
      <c r="C37" s="31">
        <v>21800</v>
      </c>
      <c r="D37" s="32"/>
      <c r="E37" s="31"/>
      <c r="F37" s="32">
        <v>6000</v>
      </c>
      <c r="G37" s="31">
        <f t="shared" si="3"/>
        <v>15800</v>
      </c>
      <c r="H37" s="32"/>
      <c r="I37" s="31"/>
      <c r="J37" s="32"/>
      <c r="L37" s="29">
        <v>7830</v>
      </c>
      <c r="M37" s="30" t="s">
        <v>15</v>
      </c>
      <c r="N37" s="31">
        <v>21800</v>
      </c>
      <c r="O37" s="31">
        <v>-6000</v>
      </c>
      <c r="P37" s="31"/>
      <c r="Q37" s="109">
        <f t="shared" si="2"/>
        <v>15800</v>
      </c>
      <c r="R37" s="31"/>
    </row>
    <row r="38" spans="1:19" x14ac:dyDescent="0.25">
      <c r="A38" s="29">
        <v>8000</v>
      </c>
      <c r="B38" s="30" t="s">
        <v>32</v>
      </c>
      <c r="C38" s="31"/>
      <c r="D38" s="32">
        <v>7000</v>
      </c>
      <c r="E38" s="31"/>
      <c r="F38" s="32"/>
      <c r="G38" s="31">
        <f>C38+E38-F38</f>
        <v>0</v>
      </c>
      <c r="H38" s="32">
        <v>7000</v>
      </c>
      <c r="I38" s="31"/>
      <c r="J38" s="32"/>
      <c r="L38" s="29">
        <v>8000</v>
      </c>
      <c r="M38" s="30" t="s">
        <v>32</v>
      </c>
      <c r="N38" s="31">
        <v>-7000</v>
      </c>
      <c r="O38" s="31"/>
      <c r="P38" s="31"/>
      <c r="Q38" s="109">
        <f t="shared" si="2"/>
        <v>-7000</v>
      </c>
      <c r="R38" s="31"/>
    </row>
    <row r="39" spans="1:19" x14ac:dyDescent="0.25">
      <c r="A39" s="29">
        <v>8100</v>
      </c>
      <c r="B39" s="30" t="s">
        <v>17</v>
      </c>
      <c r="C39" s="31">
        <v>16000</v>
      </c>
      <c r="D39" s="32"/>
      <c r="E39" s="31"/>
      <c r="F39" s="32"/>
      <c r="G39" s="31">
        <f t="shared" si="3"/>
        <v>16000</v>
      </c>
      <c r="H39" s="32"/>
      <c r="I39" s="31"/>
      <c r="J39" s="32"/>
      <c r="L39" s="29">
        <v>8100</v>
      </c>
      <c r="M39" s="30" t="s">
        <v>17</v>
      </c>
      <c r="N39" s="31">
        <v>16000</v>
      </c>
      <c r="O39" s="31"/>
      <c r="P39" s="31"/>
      <c r="Q39" s="109">
        <f t="shared" si="2"/>
        <v>16000</v>
      </c>
      <c r="R39" s="31"/>
    </row>
    <row r="40" spans="1:19" x14ac:dyDescent="0.25">
      <c r="A40" s="29">
        <v>8300</v>
      </c>
      <c r="B40" s="30" t="s">
        <v>24</v>
      </c>
      <c r="C40" s="31"/>
      <c r="D40" s="32"/>
      <c r="E40" s="31">
        <v>96500</v>
      </c>
      <c r="F40" s="32"/>
      <c r="G40" s="31">
        <f t="shared" si="3"/>
        <v>96500</v>
      </c>
      <c r="H40" s="32"/>
      <c r="I40" s="31"/>
      <c r="J40" s="32"/>
      <c r="L40" s="29">
        <v>8300</v>
      </c>
      <c r="M40" s="30" t="s">
        <v>24</v>
      </c>
      <c r="N40" s="31"/>
      <c r="O40" s="31">
        <v>96500</v>
      </c>
      <c r="P40" s="31"/>
      <c r="Q40" s="109">
        <f t="shared" si="2"/>
        <v>96500</v>
      </c>
      <c r="R40" s="31"/>
    </row>
    <row r="41" spans="1:19" x14ac:dyDescent="0.25">
      <c r="A41" s="29">
        <v>8320</v>
      </c>
      <c r="B41" s="30" t="s">
        <v>65</v>
      </c>
      <c r="C41" s="31"/>
      <c r="D41" s="32"/>
      <c r="E41" s="31"/>
      <c r="F41" s="32">
        <v>9000</v>
      </c>
      <c r="G41" s="31"/>
      <c r="H41" s="32">
        <v>9000</v>
      </c>
      <c r="I41" s="31"/>
      <c r="J41" s="32"/>
      <c r="L41" s="29">
        <v>8320</v>
      </c>
      <c r="M41" s="30" t="s">
        <v>65</v>
      </c>
      <c r="N41" s="31"/>
      <c r="O41" s="31">
        <v>-9000</v>
      </c>
      <c r="P41" s="31"/>
      <c r="Q41" s="109">
        <f t="shared" si="2"/>
        <v>-9000</v>
      </c>
      <c r="R41" s="31"/>
    </row>
    <row r="42" spans="1:19" x14ac:dyDescent="0.25">
      <c r="A42" s="33">
        <v>8800</v>
      </c>
      <c r="B42" s="34" t="s">
        <v>18</v>
      </c>
      <c r="C42" s="35"/>
      <c r="D42" s="36"/>
      <c r="E42" s="35">
        <f>-SUM(G27:G40)+H25+H26+H38+H41</f>
        <v>298900</v>
      </c>
      <c r="F42" s="36"/>
      <c r="G42" s="35">
        <f>E42</f>
        <v>298900</v>
      </c>
      <c r="H42" s="36"/>
      <c r="I42" s="35"/>
      <c r="J42" s="36"/>
      <c r="L42" s="33">
        <v>8800</v>
      </c>
      <c r="M42" s="34" t="s">
        <v>18</v>
      </c>
      <c r="N42" s="35"/>
      <c r="O42" s="35">
        <f>-SUM(Q25:Q41)</f>
        <v>298900</v>
      </c>
      <c r="P42" s="35"/>
      <c r="Q42" s="110">
        <f>O42</f>
        <v>298900</v>
      </c>
      <c r="R42" s="35"/>
    </row>
    <row r="43" spans="1:19" s="13" customFormat="1" ht="20.25" x14ac:dyDescent="0.3">
      <c r="A43" s="37"/>
      <c r="B43" s="24"/>
      <c r="C43" s="38">
        <f>SUM(C4:C42)</f>
        <v>11953255</v>
      </c>
      <c r="D43" s="39">
        <f>SUM(D4:D42)</f>
        <v>11953255</v>
      </c>
      <c r="E43" s="38">
        <f>SUM(E4:E42)</f>
        <v>601900</v>
      </c>
      <c r="F43" s="39">
        <f>SUM(F4:F42)</f>
        <v>601900</v>
      </c>
      <c r="G43" s="38">
        <f>SUM(G26:G42)</f>
        <v>9804055</v>
      </c>
      <c r="H43" s="39">
        <f>SUM(H17:H42)</f>
        <v>9804055</v>
      </c>
      <c r="I43" s="38">
        <f>SUM(I4:I42)</f>
        <v>2529000</v>
      </c>
      <c r="J43" s="39">
        <f>SUM(J4:J42)</f>
        <v>2529000</v>
      </c>
      <c r="L43" s="37"/>
      <c r="M43" s="24"/>
      <c r="N43" s="38">
        <f>SUM(N4:N42)</f>
        <v>0</v>
      </c>
      <c r="O43" s="38">
        <f>SUM(O4:O42)</f>
        <v>0</v>
      </c>
      <c r="P43" s="38">
        <f>SUM(P4:P42)</f>
        <v>0</v>
      </c>
      <c r="Q43" s="38">
        <f t="shared" ref="Q43:R43" si="4">SUM(Q4:Q42)</f>
        <v>0</v>
      </c>
      <c r="R43" s="38">
        <f t="shared" si="4"/>
        <v>0</v>
      </c>
      <c r="S43" s="45"/>
    </row>
    <row r="45" spans="1:19" x14ac:dyDescent="0.25">
      <c r="A45" s="41" t="s">
        <v>10</v>
      </c>
      <c r="B45" s="15" t="s">
        <v>101</v>
      </c>
      <c r="D45" s="15"/>
      <c r="E45" s="15"/>
      <c r="F45" s="15"/>
    </row>
    <row r="46" spans="1:19" x14ac:dyDescent="0.25">
      <c r="A46" s="41"/>
      <c r="B46" s="15" t="s">
        <v>102</v>
      </c>
      <c r="D46" s="15"/>
      <c r="E46" s="15"/>
      <c r="F46" s="15"/>
    </row>
    <row r="47" spans="1:19" x14ac:dyDescent="0.25">
      <c r="A47" s="41"/>
      <c r="D47" s="15"/>
    </row>
    <row r="48" spans="1:19" x14ac:dyDescent="0.25">
      <c r="A48" s="41" t="s">
        <v>5</v>
      </c>
      <c r="B48" s="15" t="s">
        <v>96</v>
      </c>
      <c r="D48" s="15"/>
      <c r="E48" s="18">
        <f>J20</f>
        <v>62900</v>
      </c>
    </row>
    <row r="49" spans="1:19" x14ac:dyDescent="0.25">
      <c r="A49" s="41"/>
      <c r="D49" s="15"/>
    </row>
    <row r="50" spans="1:19" x14ac:dyDescent="0.25">
      <c r="A50" s="41"/>
      <c r="D50" s="15"/>
    </row>
    <row r="51" spans="1:19" x14ac:dyDescent="0.25">
      <c r="A51" s="41" t="s">
        <v>34</v>
      </c>
      <c r="B51" s="15" t="s">
        <v>24</v>
      </c>
      <c r="C51" s="16">
        <f>G40</f>
        <v>96500</v>
      </c>
      <c r="D51" s="15"/>
    </row>
    <row r="52" spans="1:19" x14ac:dyDescent="0.25">
      <c r="A52" s="42" t="s">
        <v>35</v>
      </c>
      <c r="B52" s="15" t="s">
        <v>67</v>
      </c>
      <c r="C52" s="16">
        <f>H41</f>
        <v>9000</v>
      </c>
      <c r="D52" s="15"/>
    </row>
    <row r="53" spans="1:19" s="14" customFormat="1" ht="18.75" x14ac:dyDescent="0.3">
      <c r="A53" s="43" t="s">
        <v>36</v>
      </c>
      <c r="B53" s="15" t="s">
        <v>68</v>
      </c>
      <c r="C53" s="17">
        <f>C51-C52</f>
        <v>87500</v>
      </c>
      <c r="E53" s="16"/>
      <c r="F53" s="16"/>
      <c r="G53" s="16"/>
      <c r="H53" s="16"/>
      <c r="I53" s="16"/>
      <c r="J53" s="16"/>
      <c r="K53" s="15"/>
      <c r="L53" s="15"/>
      <c r="P53" s="106"/>
      <c r="Q53" s="106"/>
      <c r="R53" s="106"/>
      <c r="S53" s="106"/>
    </row>
    <row r="54" spans="1:19" x14ac:dyDescent="0.25">
      <c r="A54" s="41"/>
    </row>
    <row r="55" spans="1:19" x14ac:dyDescent="0.25">
      <c r="A55" s="41" t="s">
        <v>72</v>
      </c>
      <c r="B55" s="44" t="s">
        <v>37</v>
      </c>
    </row>
    <row r="56" spans="1:19" x14ac:dyDescent="0.25">
      <c r="A56" s="41"/>
      <c r="B56" s="15" t="s">
        <v>69</v>
      </c>
      <c r="C56" s="16">
        <f>240000*0.15*1/12</f>
        <v>3000</v>
      </c>
    </row>
    <row r="57" spans="1:19" x14ac:dyDescent="0.25">
      <c r="A57" s="41"/>
      <c r="B57" s="15" t="s">
        <v>70</v>
      </c>
      <c r="C57" s="16">
        <f>300000*0.15</f>
        <v>45000</v>
      </c>
    </row>
    <row r="58" spans="1:19" x14ac:dyDescent="0.25">
      <c r="A58" s="41"/>
      <c r="B58" s="15" t="s">
        <v>71</v>
      </c>
      <c r="C58" s="16">
        <f>280000*0.15</f>
        <v>42000</v>
      </c>
    </row>
    <row r="59" spans="1:19" s="14" customFormat="1" ht="18.75" x14ac:dyDescent="0.3">
      <c r="A59" s="41"/>
      <c r="B59" s="15" t="s">
        <v>77</v>
      </c>
      <c r="C59" s="17">
        <f>SUM(C56:C58)</f>
        <v>90000</v>
      </c>
      <c r="D59" s="16"/>
      <c r="E59" s="16"/>
      <c r="F59" s="16"/>
      <c r="G59" s="16"/>
      <c r="H59" s="16"/>
      <c r="I59" s="16"/>
      <c r="J59" s="16"/>
      <c r="K59" s="15"/>
      <c r="L59" s="15"/>
      <c r="P59" s="106"/>
      <c r="Q59" s="106"/>
      <c r="R59" s="106"/>
      <c r="S59" s="106"/>
    </row>
    <row r="60" spans="1:19" x14ac:dyDescent="0.25">
      <c r="A60" s="41"/>
    </row>
    <row r="61" spans="1:19" x14ac:dyDescent="0.25">
      <c r="A61" s="41" t="s">
        <v>79</v>
      </c>
      <c r="B61" s="44" t="s">
        <v>73</v>
      </c>
    </row>
    <row r="62" spans="1:19" x14ac:dyDescent="0.25">
      <c r="A62" s="41"/>
      <c r="B62" s="15" t="s">
        <v>74</v>
      </c>
      <c r="C62" s="16">
        <f>240000*0.125*1/12</f>
        <v>2500</v>
      </c>
    </row>
    <row r="63" spans="1:19" x14ac:dyDescent="0.25">
      <c r="A63" s="41"/>
      <c r="B63" s="15" t="s">
        <v>75</v>
      </c>
      <c r="C63" s="16">
        <f>300000*0.125</f>
        <v>37500</v>
      </c>
    </row>
    <row r="64" spans="1:19" x14ac:dyDescent="0.25">
      <c r="A64" s="41"/>
      <c r="B64" s="15" t="s">
        <v>76</v>
      </c>
      <c r="C64" s="16">
        <f>280000*0.125</f>
        <v>35000</v>
      </c>
    </row>
    <row r="65" spans="1:19" s="14" customFormat="1" ht="18.75" x14ac:dyDescent="0.3">
      <c r="A65" s="41"/>
      <c r="B65" s="15" t="s">
        <v>77</v>
      </c>
      <c r="C65" s="17">
        <f>SUM(C62:C64)</f>
        <v>75000</v>
      </c>
      <c r="D65" s="16"/>
      <c r="E65" s="16"/>
      <c r="F65" s="16"/>
      <c r="G65" s="16"/>
      <c r="H65" s="16"/>
      <c r="I65" s="16"/>
      <c r="J65" s="16"/>
      <c r="K65" s="15"/>
      <c r="L65" s="15"/>
      <c r="P65" s="106"/>
      <c r="Q65" s="106"/>
      <c r="R65" s="106"/>
      <c r="S65" s="106"/>
    </row>
    <row r="66" spans="1:19" x14ac:dyDescent="0.25">
      <c r="A66" s="41"/>
    </row>
    <row r="67" spans="1:19" x14ac:dyDescent="0.25">
      <c r="A67" s="41"/>
      <c r="B67" s="15" t="s">
        <v>78</v>
      </c>
    </row>
    <row r="68" spans="1:19" x14ac:dyDescent="0.25">
      <c r="A68" s="41"/>
    </row>
    <row r="69" spans="1:19" x14ac:dyDescent="0.25">
      <c r="A69" s="41" t="s">
        <v>83</v>
      </c>
      <c r="B69" s="15" t="s">
        <v>80</v>
      </c>
      <c r="C69" s="15"/>
      <c r="D69" s="16">
        <v>37500</v>
      </c>
    </row>
    <row r="70" spans="1:19" x14ac:dyDescent="0.25">
      <c r="A70" s="41"/>
      <c r="B70" s="15" t="s">
        <v>81</v>
      </c>
      <c r="D70" s="16">
        <v>27500</v>
      </c>
    </row>
    <row r="71" spans="1:19" s="14" customFormat="1" ht="18.75" x14ac:dyDescent="0.3">
      <c r="A71" s="41"/>
      <c r="B71" s="15" t="s">
        <v>28</v>
      </c>
      <c r="C71" s="16"/>
      <c r="D71" s="17">
        <f>D69-D70</f>
        <v>10000</v>
      </c>
      <c r="E71" s="16"/>
      <c r="F71" s="16"/>
      <c r="G71" s="16"/>
      <c r="H71" s="16"/>
      <c r="I71" s="16"/>
      <c r="J71" s="16"/>
      <c r="K71" s="15"/>
      <c r="L71" s="15"/>
      <c r="M71" s="15"/>
      <c r="P71" s="106"/>
      <c r="Q71" s="106"/>
      <c r="R71" s="106"/>
      <c r="S71" s="106"/>
    </row>
    <row r="72" spans="1:19" x14ac:dyDescent="0.25">
      <c r="A72" s="41"/>
    </row>
    <row r="73" spans="1:19" x14ac:dyDescent="0.25">
      <c r="A73" s="41"/>
      <c r="B73" s="15" t="s">
        <v>82</v>
      </c>
    </row>
    <row r="74" spans="1:19" x14ac:dyDescent="0.25">
      <c r="A74" s="41"/>
    </row>
    <row r="75" spans="1:19" x14ac:dyDescent="0.25">
      <c r="A75" s="41" t="s">
        <v>86</v>
      </c>
      <c r="B75" s="15" t="s">
        <v>84</v>
      </c>
      <c r="C75" s="16">
        <f>I8</f>
        <v>514500</v>
      </c>
    </row>
    <row r="76" spans="1:19" x14ac:dyDescent="0.25">
      <c r="A76" s="42" t="s">
        <v>35</v>
      </c>
      <c r="B76" s="15" t="s">
        <v>44</v>
      </c>
      <c r="C76" s="16">
        <f>J9</f>
        <v>4000</v>
      </c>
    </row>
    <row r="77" spans="1:19" s="14" customFormat="1" ht="18.75" x14ac:dyDescent="0.3">
      <c r="A77" s="43" t="s">
        <v>36</v>
      </c>
      <c r="B77" s="15" t="s">
        <v>85</v>
      </c>
      <c r="C77" s="17">
        <f>C75-C76</f>
        <v>510500</v>
      </c>
      <c r="D77" s="16"/>
      <c r="E77" s="16"/>
      <c r="F77" s="16"/>
      <c r="G77" s="16"/>
      <c r="H77" s="16"/>
      <c r="I77" s="16"/>
      <c r="J77" s="16"/>
      <c r="K77" s="15"/>
      <c r="L77" s="15"/>
      <c r="P77" s="106"/>
      <c r="Q77" s="106"/>
      <c r="R77" s="106"/>
      <c r="S77" s="106"/>
    </row>
    <row r="78" spans="1:19" x14ac:dyDescent="0.25">
      <c r="A78" s="41"/>
    </row>
    <row r="79" spans="1:19" x14ac:dyDescent="0.25">
      <c r="A79" s="41" t="s">
        <v>88</v>
      </c>
      <c r="B79" s="15" t="s">
        <v>87</v>
      </c>
    </row>
    <row r="80" spans="1:19" s="16" customFormat="1" x14ac:dyDescent="0.25">
      <c r="A80" s="41"/>
      <c r="B80" s="15"/>
      <c r="K80" s="15"/>
      <c r="L80" s="15"/>
      <c r="M80" s="15"/>
    </row>
    <row r="81" spans="1:13" s="16" customFormat="1" x14ac:dyDescent="0.25">
      <c r="A81" s="41"/>
      <c r="B81" s="15" t="s">
        <v>33</v>
      </c>
      <c r="C81" s="18">
        <f>SUM(J16:J24)</f>
        <v>1262800</v>
      </c>
      <c r="K81" s="15"/>
      <c r="L81" s="15"/>
      <c r="M81" s="15"/>
    </row>
    <row r="82" spans="1:13" s="16" customFormat="1" x14ac:dyDescent="0.25">
      <c r="A82" s="41"/>
      <c r="B82" s="15"/>
      <c r="K82" s="15"/>
      <c r="L82" s="15"/>
      <c r="M82" s="15"/>
    </row>
    <row r="83" spans="1:13" s="16" customFormat="1" x14ac:dyDescent="0.25">
      <c r="A83" s="41" t="s">
        <v>92</v>
      </c>
      <c r="B83" s="15" t="s">
        <v>89</v>
      </c>
      <c r="K83" s="15"/>
      <c r="L83" s="15"/>
      <c r="M83" s="15"/>
    </row>
    <row r="84" spans="1:13" s="16" customFormat="1" x14ac:dyDescent="0.25">
      <c r="A84" s="41"/>
      <c r="B84" s="15" t="s">
        <v>90</v>
      </c>
      <c r="K84" s="15"/>
      <c r="L84" s="15"/>
      <c r="M84" s="15"/>
    </row>
    <row r="85" spans="1:13" s="16" customFormat="1" x14ac:dyDescent="0.25">
      <c r="A85" s="41"/>
      <c r="B85" s="15" t="s">
        <v>91</v>
      </c>
      <c r="K85" s="15"/>
      <c r="L85" s="15"/>
      <c r="M85" s="15"/>
    </row>
    <row r="86" spans="1:13" s="16" customFormat="1" x14ac:dyDescent="0.25">
      <c r="A86" s="41"/>
      <c r="B86" s="15"/>
      <c r="K86" s="15"/>
      <c r="L86" s="15"/>
      <c r="M86" s="15"/>
    </row>
    <row r="87" spans="1:13" s="16" customFormat="1" x14ac:dyDescent="0.25">
      <c r="A87" s="41" t="s">
        <v>95</v>
      </c>
      <c r="B87" s="15" t="s">
        <v>112</v>
      </c>
      <c r="K87" s="15"/>
      <c r="L87" s="15"/>
      <c r="M87" s="15"/>
    </row>
    <row r="88" spans="1:13" s="16" customFormat="1" x14ac:dyDescent="0.25">
      <c r="A88" s="41"/>
      <c r="B88" s="15" t="s">
        <v>93</v>
      </c>
      <c r="K88" s="15"/>
      <c r="L88" s="15"/>
      <c r="M88" s="15"/>
    </row>
    <row r="89" spans="1:13" s="16" customFormat="1" x14ac:dyDescent="0.25">
      <c r="A89" s="41"/>
      <c r="B89" s="15" t="s">
        <v>94</v>
      </c>
      <c r="K89" s="15"/>
      <c r="L89" s="15"/>
      <c r="M89" s="15"/>
    </row>
    <row r="90" spans="1:13" s="16" customFormat="1" x14ac:dyDescent="0.25">
      <c r="A90" s="41"/>
      <c r="B90" s="15"/>
      <c r="K90" s="15"/>
      <c r="L90" s="15"/>
      <c r="M90" s="15"/>
    </row>
    <row r="91" spans="1:13" s="16" customFormat="1" x14ac:dyDescent="0.25">
      <c r="A91" s="41"/>
      <c r="B91" s="15"/>
      <c r="K91" s="15"/>
      <c r="L91" s="15"/>
      <c r="M91" s="15"/>
    </row>
    <row r="92" spans="1:13" s="16" customFormat="1" x14ac:dyDescent="0.25">
      <c r="A92" s="41"/>
      <c r="B92" s="15"/>
      <c r="K92" s="15"/>
      <c r="L92" s="15"/>
      <c r="M92" s="15"/>
    </row>
    <row r="93" spans="1:13" s="16" customFormat="1" x14ac:dyDescent="0.25">
      <c r="A93" s="41"/>
      <c r="B93" s="15"/>
      <c r="K93" s="15"/>
      <c r="L93" s="15"/>
      <c r="M93" s="15"/>
    </row>
  </sheetData>
  <mergeCells count="5">
    <mergeCell ref="O2:P2"/>
    <mergeCell ref="C3:D3"/>
    <mergeCell ref="E3:F3"/>
    <mergeCell ref="G3:H3"/>
    <mergeCell ref="I3:J3"/>
  </mergeCells>
  <pageMargins left="0.39370078740157483" right="0.39370078740157483" top="0" bottom="0" header="0.51181102362204722" footer="0.51181102362204722"/>
  <pageSetup paperSize="9" orientation="landscape" horizontalDpi="4294967292" r:id="rId1"/>
  <headerFooter alignWithMargins="0">
    <oddHeader>&amp;COppgave 12.23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2BA3-A377-4BCA-B2AC-CE7B14506F40}">
  <dimension ref="A1:A11"/>
  <sheetViews>
    <sheetView showGridLines="0" tabSelected="1" workbookViewId="0">
      <selection activeCell="F11" sqref="F11"/>
    </sheetView>
  </sheetViews>
  <sheetFormatPr baseColWidth="10" defaultRowHeight="15.75" x14ac:dyDescent="0.25"/>
  <cols>
    <col min="1" max="16384" width="11.42578125" style="72"/>
  </cols>
  <sheetData>
    <row r="1" spans="1:1" x14ac:dyDescent="0.25">
      <c r="A1" s="73" t="s">
        <v>124</v>
      </c>
    </row>
    <row r="3" spans="1:1" x14ac:dyDescent="0.25">
      <c r="A3" s="72" t="s">
        <v>126</v>
      </c>
    </row>
    <row r="4" spans="1:1" x14ac:dyDescent="0.25">
      <c r="A4" s="72" t="s">
        <v>125</v>
      </c>
    </row>
    <row r="5" spans="1:1" x14ac:dyDescent="0.25">
      <c r="A5" s="72" t="s">
        <v>129</v>
      </c>
    </row>
    <row r="6" spans="1:1" x14ac:dyDescent="0.25">
      <c r="A6" s="72" t="s">
        <v>127</v>
      </c>
    </row>
    <row r="7" spans="1:1" x14ac:dyDescent="0.25">
      <c r="A7" s="72" t="s">
        <v>128</v>
      </c>
    </row>
    <row r="8" spans="1:1" x14ac:dyDescent="0.25">
      <c r="A8" s="72" t="s">
        <v>131</v>
      </c>
    </row>
    <row r="9" spans="1:1" x14ac:dyDescent="0.25">
      <c r="A9" s="72" t="s">
        <v>130</v>
      </c>
    </row>
    <row r="10" spans="1:1" x14ac:dyDescent="0.25">
      <c r="A10" s="72" t="s">
        <v>132</v>
      </c>
    </row>
    <row r="11" spans="1:1" x14ac:dyDescent="0.25">
      <c r="A11" s="72" t="s">
        <v>133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12.24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12.18</vt:lpstr>
      <vt:lpstr>Oppgave 12.19</vt:lpstr>
      <vt:lpstr>Oppgave 12.21 og 12.22</vt:lpstr>
      <vt:lpstr>Oppgave 12.23 - 2025</vt:lpstr>
      <vt:lpstr>Oppgave 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2024-08-14T14:07:56Z</dcterms:modified>
</cp:coreProperties>
</file>