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1F3B9182-DEF8-4F79-BE07-4976A4D56F00}" xr6:coauthVersionLast="47" xr6:coauthVersionMax="47" xr10:uidLastSave="{00000000-0000-0000-0000-000000000000}"/>
  <bookViews>
    <workbookView xWindow="2685" yWindow="2685" windowWidth="17040" windowHeight="12255" tabRatio="877" activeTab="2" xr2:uid="{00000000-000D-0000-FFFF-FFFF00000000}"/>
  </bookViews>
  <sheets>
    <sheet name="Oppgave 13.9" sheetId="13" r:id="rId1"/>
    <sheet name="Resultat 13.9" sheetId="12" r:id="rId2"/>
    <sheet name="Balanse 13.9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3" l="1"/>
  <c r="F6" i="13"/>
  <c r="F33" i="13"/>
  <c r="E33" i="13"/>
  <c r="Q30" i="13"/>
  <c r="Q28" i="13"/>
  <c r="F5" i="13" s="1"/>
  <c r="R25" i="13"/>
  <c r="R26" i="13" s="1"/>
  <c r="Q16" i="13"/>
  <c r="Q19" i="13" s="1"/>
  <c r="E37" i="13" s="1"/>
  <c r="R8" i="13"/>
  <c r="R7" i="13"/>
  <c r="R6" i="13"/>
  <c r="E38" i="13" l="1"/>
  <c r="F23" i="13" l="1"/>
  <c r="E9" i="13" l="1"/>
  <c r="F31" i="13" s="1"/>
  <c r="F42" i="14" l="1"/>
  <c r="G40" i="14"/>
  <c r="G42" i="14" s="1"/>
  <c r="G33" i="14"/>
  <c r="G30" i="14"/>
  <c r="G26" i="14"/>
  <c r="G18" i="14"/>
  <c r="G12" i="14"/>
  <c r="D48" i="13"/>
  <c r="C48" i="13"/>
  <c r="E45" i="13"/>
  <c r="G45" i="13" s="1"/>
  <c r="G44" i="13"/>
  <c r="H42" i="13"/>
  <c r="G41" i="13"/>
  <c r="G40" i="13"/>
  <c r="G39" i="13"/>
  <c r="G38" i="13"/>
  <c r="G37" i="13"/>
  <c r="G35" i="13"/>
  <c r="G36" i="13"/>
  <c r="G34" i="13"/>
  <c r="E32" i="13"/>
  <c r="H31" i="13"/>
  <c r="H30" i="13"/>
  <c r="J28" i="13"/>
  <c r="J27" i="13"/>
  <c r="J26" i="13"/>
  <c r="J25" i="13"/>
  <c r="J24" i="13"/>
  <c r="J22" i="13"/>
  <c r="J21" i="13"/>
  <c r="J20" i="13"/>
  <c r="J19" i="13"/>
  <c r="E30" i="14" s="1"/>
  <c r="J17" i="13"/>
  <c r="I16" i="13"/>
  <c r="J15" i="13"/>
  <c r="I14" i="13"/>
  <c r="I12" i="13"/>
  <c r="I13" i="13"/>
  <c r="I11" i="13"/>
  <c r="I10" i="13"/>
  <c r="I8" i="13"/>
  <c r="I7" i="13"/>
  <c r="I6" i="13"/>
  <c r="I5" i="13"/>
  <c r="H33" i="12"/>
  <c r="H35" i="12" s="1"/>
  <c r="G24" i="12"/>
  <c r="H22" i="12"/>
  <c r="H16" i="12"/>
  <c r="H7" i="12"/>
  <c r="H17" i="12" s="1"/>
  <c r="H24" i="12" s="1"/>
  <c r="H29" i="12" s="1"/>
  <c r="E12" i="14" l="1"/>
  <c r="F7" i="12"/>
  <c r="E33" i="14"/>
  <c r="Q14" i="13"/>
  <c r="F29" i="13" s="1"/>
  <c r="G33" i="13"/>
  <c r="G20" i="14"/>
  <c r="I48" i="13"/>
  <c r="G32" i="13"/>
  <c r="H48" i="13"/>
  <c r="E18" i="14" l="1"/>
  <c r="E20" i="14" s="1"/>
  <c r="E43" i="13"/>
  <c r="G43" i="13" s="1"/>
  <c r="F22" i="12" s="1"/>
  <c r="J29" i="13"/>
  <c r="E40" i="14" s="1"/>
  <c r="F16" i="12"/>
  <c r="F17" i="12" s="1"/>
  <c r="F24" i="12" l="1"/>
  <c r="F29" i="12" s="1"/>
  <c r="F35" i="12" s="1"/>
  <c r="E47" i="13"/>
  <c r="G47" i="13" s="1"/>
  <c r="G48" i="13" s="1"/>
  <c r="E48" i="13" l="1"/>
  <c r="F18" i="13"/>
  <c r="J18" i="13" s="1"/>
  <c r="F48" i="13" l="1"/>
  <c r="J48" i="13"/>
  <c r="E26" i="14"/>
  <c r="E42" i="14" s="1"/>
</calcChain>
</file>

<file path=xl/sharedStrings.xml><?xml version="1.0" encoding="utf-8"?>
<sst xmlns="http://schemas.openxmlformats.org/spreadsheetml/2006/main" count="143" uniqueCount="122">
  <si>
    <t>Saldobalanse</t>
  </si>
  <si>
    <t>Posteringer</t>
  </si>
  <si>
    <t>Resultat</t>
  </si>
  <si>
    <t>Balanse</t>
  </si>
  <si>
    <t>Nr.</t>
  </si>
  <si>
    <t>Konto</t>
  </si>
  <si>
    <t>Debet</t>
  </si>
  <si>
    <t>Kredit</t>
  </si>
  <si>
    <t>Aksjer</t>
  </si>
  <si>
    <t>Nedskrivning</t>
  </si>
  <si>
    <t>Avskrivninger</t>
  </si>
  <si>
    <t>Biler</t>
  </si>
  <si>
    <t>Avskrivning biler</t>
  </si>
  <si>
    <t>Maskiner</t>
  </si>
  <si>
    <t>Kjøp av råvarer</t>
  </si>
  <si>
    <t>Avskrivning maskiner</t>
  </si>
  <si>
    <t>Kundefordringer</t>
  </si>
  <si>
    <t>Tap på fordringer</t>
  </si>
  <si>
    <t xml:space="preserve">Resultatregnskap </t>
  </si>
  <si>
    <t>20x1</t>
  </si>
  <si>
    <t>20x0</t>
  </si>
  <si>
    <t>Salgsinntekt</t>
  </si>
  <si>
    <t>Annen driftsinntekt</t>
  </si>
  <si>
    <t>Sum driftsinntekter</t>
  </si>
  <si>
    <t>Nedgang i beholdning av varer i arbeid og</t>
  </si>
  <si>
    <t>ferdige varer</t>
  </si>
  <si>
    <t>Råvarekostnad</t>
  </si>
  <si>
    <t>Avskrivning</t>
  </si>
  <si>
    <t>Annen driftskostnad</t>
  </si>
  <si>
    <t>Sum driftskostnader</t>
  </si>
  <si>
    <t>Driftsresultat</t>
  </si>
  <si>
    <t>Annen finansinntekt</t>
  </si>
  <si>
    <t>Nedskrivning aksjer</t>
  </si>
  <si>
    <t>Rentekostnader</t>
  </si>
  <si>
    <t>Netto finansposter</t>
  </si>
  <si>
    <t xml:space="preserve">Skattekostnad </t>
  </si>
  <si>
    <t>Årsresultat</t>
  </si>
  <si>
    <t xml:space="preserve">Styrets forslag til disponering av </t>
  </si>
  <si>
    <t>årsresultatet:</t>
  </si>
  <si>
    <t>Avsatt utbytte</t>
  </si>
  <si>
    <t>Overføres til/fra annen egenkapital</t>
  </si>
  <si>
    <t>SUM</t>
  </si>
  <si>
    <t>Goodwill</t>
  </si>
  <si>
    <t>Bygning</t>
  </si>
  <si>
    <t>Salg av biler</t>
  </si>
  <si>
    <t>Beholdning av råvarer</t>
  </si>
  <si>
    <t>Beholdning varer i arb.</t>
  </si>
  <si>
    <t>Beholdning ferdigvarer</t>
  </si>
  <si>
    <t>Aksjekapital</t>
  </si>
  <si>
    <t>Annen egenkapital</t>
  </si>
  <si>
    <t>Utsatt skatt</t>
  </si>
  <si>
    <t>Pantelån</t>
  </si>
  <si>
    <t>Kassekreditt</t>
  </si>
  <si>
    <t>Leverandørgjeld</t>
  </si>
  <si>
    <t>Betalbar skatt</t>
  </si>
  <si>
    <t>Skattetrekk</t>
  </si>
  <si>
    <t>Oppgjørskonto mva.</t>
  </si>
  <si>
    <t>Skyldig arbeidsgiveravgift</t>
  </si>
  <si>
    <t>Påløpt arbeidsgiveravgift</t>
  </si>
  <si>
    <t>Avg. pl. varesalg</t>
  </si>
  <si>
    <t>Gevinst ved salg av bil</t>
  </si>
  <si>
    <t>Beh. endr. via og fv.</t>
  </si>
  <si>
    <t>Arbeidsgiveravgift</t>
  </si>
  <si>
    <t>Obligatorisk tjenestepensjon</t>
  </si>
  <si>
    <t>Nedskrivning maskin</t>
  </si>
  <si>
    <t>Driftskostn. bygning</t>
  </si>
  <si>
    <t>Andre driftskostnader</t>
  </si>
  <si>
    <t>Renteinntekter</t>
  </si>
  <si>
    <t>Verdifall aksjer</t>
  </si>
  <si>
    <t>Endring utsatt skatt</t>
  </si>
  <si>
    <t xml:space="preserve">Balanse per 31.12. </t>
  </si>
  <si>
    <t>20x2</t>
  </si>
  <si>
    <t>EIENDELER</t>
  </si>
  <si>
    <t>Anleggsmidler</t>
  </si>
  <si>
    <t>Aksjer og andeler</t>
  </si>
  <si>
    <t>Sum anleggsmidler</t>
  </si>
  <si>
    <t>Omløpsmidler</t>
  </si>
  <si>
    <t>Varer</t>
  </si>
  <si>
    <t>Andre fordringer</t>
  </si>
  <si>
    <t>Sum omløpsmidler</t>
  </si>
  <si>
    <t>SUM EIENDELER</t>
  </si>
  <si>
    <t>EGENKAPITAL OG GJELD</t>
  </si>
  <si>
    <t>Egenkapital</t>
  </si>
  <si>
    <t>Sum egenkapital</t>
  </si>
  <si>
    <t>Gjeld</t>
  </si>
  <si>
    <t>Sum avsetning for forpliktelser</t>
  </si>
  <si>
    <t>Øvrig langsiktig gjeld</t>
  </si>
  <si>
    <t>Sum langsiktig gjeld</t>
  </si>
  <si>
    <t>Skyldige offentlige avgifter</t>
  </si>
  <si>
    <t>Annen kortsiktig gjeld</t>
  </si>
  <si>
    <t>Sum kortsiktig gjeld</t>
  </si>
  <si>
    <t>SUM EGENKAPITAL OG GJELD</t>
  </si>
  <si>
    <t>Beregninger</t>
  </si>
  <si>
    <t>Påløpte feriepenger</t>
  </si>
  <si>
    <t>Lønn og feriepenger</t>
  </si>
  <si>
    <t>Lønn og sosiale kostnader</t>
  </si>
  <si>
    <t>Skyldige renter</t>
  </si>
  <si>
    <t xml:space="preserve">Skattekostnaden kan virke høy i forhold resultatet før skatt. I dette tilfellet skyldes det </t>
  </si>
  <si>
    <t>at det ikke gis fradrag for tap på aksjer (nedskrivning på kr 200 000) for aksjeselskap,</t>
  </si>
  <si>
    <t>jf. skatteloven § 2-38.</t>
  </si>
  <si>
    <t>Beholdningsnedgang råvarer: 254 000 – 200 000 =</t>
  </si>
  <si>
    <t>Beholdningsnedgang varer i arbeid: 176 000 – 121 000 =</t>
  </si>
  <si>
    <t>Beholdningsøkning ferdigvarer: 414 000 – 381 000 =</t>
  </si>
  <si>
    <t>Anleggsmidler skal nedskrives dersom verdifallet er av varig karakter.</t>
  </si>
  <si>
    <t xml:space="preserve">Se regnskapsloven § 5-3, tredje ledd. </t>
  </si>
  <si>
    <t>Nedskrivningen blir 500 000 – 300 000 =</t>
  </si>
  <si>
    <r>
      <t xml:space="preserve">Avskrivning bygning: 2 000 000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0,04 =</t>
    </r>
  </si>
  <si>
    <t>Sum</t>
  </si>
  <si>
    <t>Nedskrivning maskiner</t>
  </si>
  <si>
    <t>Gevinst ved utrangering av bil</t>
  </si>
  <si>
    <t>Avsetning tap på fordringer: 37 500 : 1,25 =</t>
  </si>
  <si>
    <t>Økning i avsetning tap på fordringer: 30 000 – 13 000 =</t>
  </si>
  <si>
    <r>
      <t xml:space="preserve">Avskrivning goodwill: 100 000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0,20 =</t>
    </r>
  </si>
  <si>
    <t>Nedgang utsatt skatt: 62 000 – 47 000 =</t>
  </si>
  <si>
    <t>Avsetning tap på fordringer</t>
  </si>
  <si>
    <t>Forsk. bet forsikringspremie</t>
  </si>
  <si>
    <t>Resultat før skattekostnad</t>
  </si>
  <si>
    <r>
      <t xml:space="preserve">Skyldige renter pantelån: 870 000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0,06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2/12 =</t>
    </r>
  </si>
  <si>
    <t>Disse skattereglene ligger utenfor et innføringskurs i grunnleggende regnskap.</t>
  </si>
  <si>
    <t>Oppgave 13.9 - basert på tabellarisk årsoppgjør i oppgave 12.20</t>
  </si>
  <si>
    <t>Oppgave 13.9 - Resultatregnskap</t>
  </si>
  <si>
    <t>Oppgave 13.9 - Balanse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</si>
</sst>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i/>
      <sz val="5"/>
      <name val="Times New Roman"/>
      <family val="1"/>
    </font>
    <font>
      <b/>
      <i/>
      <sz val="11"/>
      <name val="Times New Roman"/>
      <family val="1"/>
    </font>
    <font>
      <sz val="14"/>
      <name val="Arial"/>
      <family val="2"/>
    </font>
    <font>
      <sz val="5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87">
    <xf numFmtId="0" fontId="0" fillId="0" borderId="0" xfId="0"/>
    <xf numFmtId="0" fontId="1" fillId="0" borderId="0" xfId="1" applyFont="1"/>
    <xf numFmtId="1" fontId="1" fillId="0" borderId="3" xfId="1" applyNumberFormat="1" applyFont="1" applyBorder="1" applyAlignment="1">
      <alignment horizontal="center"/>
    </xf>
    <xf numFmtId="3" fontId="1" fillId="0" borderId="3" xfId="1" applyNumberFormat="1" applyFont="1" applyBorder="1"/>
    <xf numFmtId="3" fontId="1" fillId="0" borderId="15" xfId="1" applyNumberFormat="1" applyFont="1" applyBorder="1" applyProtection="1">
      <protection locked="0"/>
    </xf>
    <xf numFmtId="3" fontId="1" fillId="2" borderId="16" xfId="1" applyNumberFormat="1" applyFont="1" applyFill="1" applyBorder="1"/>
    <xf numFmtId="3" fontId="1" fillId="0" borderId="15" xfId="1" applyNumberFormat="1" applyFont="1" applyBorder="1"/>
    <xf numFmtId="3" fontId="1" fillId="2" borderId="15" xfId="1" applyNumberFormat="1" applyFont="1" applyFill="1" applyBorder="1"/>
    <xf numFmtId="3" fontId="1" fillId="0" borderId="17" xfId="1" applyNumberFormat="1" applyFont="1" applyBorder="1"/>
    <xf numFmtId="3" fontId="1" fillId="2" borderId="17" xfId="1" applyNumberFormat="1" applyFont="1" applyFill="1" applyBorder="1"/>
    <xf numFmtId="3" fontId="1" fillId="0" borderId="11" xfId="1" applyNumberFormat="1" applyFont="1" applyBorder="1"/>
    <xf numFmtId="3" fontId="1" fillId="2" borderId="5" xfId="1" applyNumberFormat="1" applyFont="1" applyFill="1" applyBorder="1" applyProtection="1">
      <protection locked="0"/>
    </xf>
    <xf numFmtId="3" fontId="1" fillId="0" borderId="5" xfId="1" applyNumberFormat="1" applyFont="1" applyBorder="1" applyProtection="1">
      <protection locked="0"/>
    </xf>
    <xf numFmtId="3" fontId="1" fillId="2" borderId="11" xfId="1" applyNumberFormat="1" applyFont="1" applyFill="1" applyBorder="1"/>
    <xf numFmtId="3" fontId="1" fillId="0" borderId="5" xfId="1" applyNumberFormat="1" applyFont="1" applyBorder="1"/>
    <xf numFmtId="3" fontId="1" fillId="2" borderId="5" xfId="1" applyNumberFormat="1" applyFont="1" applyFill="1" applyBorder="1"/>
    <xf numFmtId="1" fontId="1" fillId="0" borderId="15" xfId="1" applyNumberFormat="1" applyFont="1" applyBorder="1" applyAlignment="1">
      <alignment horizontal="center"/>
    </xf>
    <xf numFmtId="3" fontId="1" fillId="0" borderId="19" xfId="1" applyNumberFormat="1" applyFont="1" applyBorder="1"/>
    <xf numFmtId="1" fontId="1" fillId="0" borderId="17" xfId="1" applyNumberFormat="1" applyFont="1" applyBorder="1" applyAlignment="1">
      <alignment horizontal="center"/>
    </xf>
    <xf numFmtId="0" fontId="2" fillId="0" borderId="0" xfId="1"/>
    <xf numFmtId="3" fontId="1" fillId="0" borderId="20" xfId="1" applyNumberFormat="1" applyFont="1" applyBorder="1" applyProtection="1">
      <protection locked="0"/>
    </xf>
    <xf numFmtId="3" fontId="1" fillId="2" borderId="15" xfId="1" applyNumberFormat="1" applyFont="1" applyFill="1" applyBorder="1" applyProtection="1">
      <protection locked="0"/>
    </xf>
    <xf numFmtId="3" fontId="1" fillId="2" borderId="20" xfId="1" applyNumberFormat="1" applyFont="1" applyFill="1" applyBorder="1" applyProtection="1">
      <protection locked="0"/>
    </xf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3" fontId="4" fillId="0" borderId="0" xfId="1" applyNumberFormat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6" fillId="0" borderId="0" xfId="1" applyFont="1"/>
    <xf numFmtId="3" fontId="6" fillId="0" borderId="4" xfId="1" applyNumberFormat="1" applyFont="1" applyBorder="1"/>
    <xf numFmtId="3" fontId="6" fillId="0" borderId="0" xfId="1" applyNumberFormat="1" applyFont="1"/>
    <xf numFmtId="3" fontId="6" fillId="0" borderId="21" xfId="1" applyNumberFormat="1" applyFont="1" applyBorder="1"/>
    <xf numFmtId="3" fontId="6" fillId="0" borderId="13" xfId="1" applyNumberFormat="1" applyFont="1" applyBorder="1"/>
    <xf numFmtId="3" fontId="6" fillId="0" borderId="16" xfId="1" applyNumberFormat="1" applyFont="1" applyBorder="1"/>
    <xf numFmtId="3" fontId="6" fillId="0" borderId="18" xfId="1" applyNumberFormat="1" applyFont="1" applyBorder="1"/>
    <xf numFmtId="3" fontId="6" fillId="0" borderId="8" xfId="1" applyNumberFormat="1" applyFont="1" applyBorder="1"/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0" fontId="9" fillId="0" borderId="0" xfId="1" applyFont="1"/>
    <xf numFmtId="3" fontId="9" fillId="0" borderId="0" xfId="1" applyNumberFormat="1" applyFont="1"/>
    <xf numFmtId="0" fontId="10" fillId="0" borderId="0" xfId="1" applyFont="1"/>
    <xf numFmtId="0" fontId="11" fillId="0" borderId="0" xfId="1" applyFont="1"/>
    <xf numFmtId="3" fontId="1" fillId="0" borderId="0" xfId="1" applyNumberFormat="1" applyFont="1"/>
    <xf numFmtId="0" fontId="6" fillId="0" borderId="9" xfId="1" applyFont="1" applyBorder="1" applyAlignment="1">
      <alignment horizontal="center"/>
    </xf>
    <xf numFmtId="0" fontId="6" fillId="0" borderId="10" xfId="1" applyFont="1" applyBorder="1"/>
    <xf numFmtId="0" fontId="6" fillId="0" borderId="6" xfId="1" applyFont="1" applyBorder="1"/>
    <xf numFmtId="0" fontId="6" fillId="0" borderId="7" xfId="1" applyFont="1" applyBorder="1"/>
    <xf numFmtId="1" fontId="1" fillId="0" borderId="15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3" fontId="1" fillId="0" borderId="19" xfId="1" applyNumberFormat="1" applyFont="1" applyBorder="1" applyProtection="1">
      <protection locked="0"/>
    </xf>
    <xf numFmtId="0" fontId="1" fillId="0" borderId="16" xfId="1" applyFont="1" applyBorder="1" applyProtection="1">
      <protection locked="0"/>
    </xf>
    <xf numFmtId="0" fontId="1" fillId="0" borderId="16" xfId="1" quotePrefix="1" applyFont="1" applyBorder="1" applyAlignment="1" applyProtection="1">
      <alignment horizontal="left"/>
      <protection locked="0"/>
    </xf>
    <xf numFmtId="0" fontId="1" fillId="0" borderId="16" xfId="1" applyFont="1" applyBorder="1" applyAlignment="1" applyProtection="1">
      <alignment horizontal="left"/>
      <protection locked="0"/>
    </xf>
    <xf numFmtId="3" fontId="1" fillId="0" borderId="16" xfId="1" applyNumberFormat="1" applyFont="1" applyBorder="1"/>
    <xf numFmtId="0" fontId="1" fillId="0" borderId="15" xfId="1" applyFont="1" applyBorder="1" applyAlignment="1" applyProtection="1">
      <alignment horizontal="left"/>
      <protection locked="0"/>
    </xf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0" borderId="20" xfId="1" applyFont="1" applyBorder="1" applyAlignment="1" applyProtection="1">
      <alignment horizontal="left"/>
      <protection locked="0"/>
    </xf>
    <xf numFmtId="3" fontId="1" fillId="0" borderId="20" xfId="1" applyNumberFormat="1" applyFont="1" applyBorder="1"/>
    <xf numFmtId="3" fontId="1" fillId="2" borderId="20" xfId="1" applyNumberFormat="1" applyFont="1" applyFill="1" applyBorder="1"/>
    <xf numFmtId="0" fontId="1" fillId="0" borderId="17" xfId="1" quotePrefix="1" applyFont="1" applyBorder="1" applyAlignment="1">
      <alignment horizontal="left"/>
    </xf>
    <xf numFmtId="1" fontId="1" fillId="0" borderId="2" xfId="1" applyNumberFormat="1" applyFont="1" applyBorder="1" applyAlignment="1">
      <alignment horizontal="center"/>
    </xf>
    <xf numFmtId="0" fontId="1" fillId="0" borderId="2" xfId="1" quotePrefix="1" applyFont="1" applyBorder="1" applyAlignment="1">
      <alignment horizontal="left"/>
    </xf>
    <xf numFmtId="3" fontId="1" fillId="0" borderId="2" xfId="1" applyNumberFormat="1" applyFont="1" applyBorder="1"/>
    <xf numFmtId="3" fontId="1" fillId="2" borderId="2" xfId="1" applyNumberFormat="1" applyFont="1" applyFill="1" applyBorder="1"/>
    <xf numFmtId="1" fontId="6" fillId="0" borderId="0" xfId="1" applyNumberFormat="1" applyFont="1" applyAlignment="1">
      <alignment horizontal="center"/>
    </xf>
    <xf numFmtId="0" fontId="6" fillId="0" borderId="0" xfId="1" quotePrefix="1" applyFont="1" applyAlignment="1">
      <alignment horizontal="left"/>
    </xf>
    <xf numFmtId="0" fontId="4" fillId="0" borderId="0" xfId="1" applyFont="1" applyAlignment="1">
      <alignment horizont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3" fontId="9" fillId="0" borderId="14" xfId="1" applyNumberFormat="1" applyFont="1" applyBorder="1"/>
    <xf numFmtId="3" fontId="6" fillId="0" borderId="22" xfId="1" applyNumberFormat="1" applyFont="1" applyBorder="1"/>
    <xf numFmtId="0" fontId="6" fillId="0" borderId="0" xfId="1" applyFont="1" applyAlignment="1">
      <alignment horizontal="center"/>
    </xf>
    <xf numFmtId="3" fontId="6" fillId="0" borderId="13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3" fontId="7" fillId="0" borderId="0" xfId="1" applyNumberFormat="1" applyFont="1" applyAlignment="1">
      <alignment horizontal="left" indent="1"/>
    </xf>
    <xf numFmtId="3" fontId="6" fillId="0" borderId="0" xfId="1" applyNumberFormat="1" applyFont="1" applyAlignment="1">
      <alignment horizontal="center"/>
    </xf>
    <xf numFmtId="0" fontId="17" fillId="0" borderId="0" xfId="1" applyFont="1"/>
    <xf numFmtId="3" fontId="6" fillId="0" borderId="12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3" fontId="6" fillId="0" borderId="13" xfId="1" applyNumberFormat="1" applyFont="1" applyFill="1" applyBorder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showGridLines="0" showZeros="0" workbookViewId="0">
      <selection activeCell="V24" sqref="V24"/>
    </sheetView>
  </sheetViews>
  <sheetFormatPr baseColWidth="10" defaultRowHeight="15" x14ac:dyDescent="0.25"/>
  <cols>
    <col min="1" max="1" width="6.5703125" style="30" customWidth="1"/>
    <col min="2" max="2" width="28.7109375" style="30" bestFit="1" customWidth="1"/>
    <col min="3" max="4" width="11.28515625" style="32" bestFit="1" customWidth="1"/>
    <col min="5" max="10" width="10.28515625" style="32" customWidth="1"/>
    <col min="11" max="11" width="11.42578125" style="32"/>
    <col min="12" max="13" width="11.42578125" style="30"/>
    <col min="14" max="14" width="11.7109375" style="30" bestFit="1" customWidth="1"/>
    <col min="15" max="16384" width="11.42578125" style="30"/>
  </cols>
  <sheetData>
    <row r="1" spans="1:19" x14ac:dyDescent="0.25">
      <c r="A1" s="38" t="s">
        <v>119</v>
      </c>
    </row>
    <row r="3" spans="1:19" x14ac:dyDescent="0.25">
      <c r="A3" s="46" t="s">
        <v>4</v>
      </c>
      <c r="B3" s="47" t="s">
        <v>5</v>
      </c>
      <c r="C3" s="84" t="s">
        <v>0</v>
      </c>
      <c r="D3" s="85"/>
      <c r="E3" s="85" t="s">
        <v>1</v>
      </c>
      <c r="F3" s="85"/>
      <c r="G3" s="85" t="s">
        <v>2</v>
      </c>
      <c r="H3" s="85"/>
      <c r="I3" s="85" t="s">
        <v>3</v>
      </c>
      <c r="J3" s="85"/>
    </row>
    <row r="4" spans="1:19" x14ac:dyDescent="0.25">
      <c r="A4" s="48"/>
      <c r="B4" s="49"/>
      <c r="C4" s="77" t="s">
        <v>6</v>
      </c>
      <c r="D4" s="78" t="s">
        <v>7</v>
      </c>
      <c r="E4" s="78" t="s">
        <v>6</v>
      </c>
      <c r="F4" s="78" t="s">
        <v>7</v>
      </c>
      <c r="G4" s="78" t="s">
        <v>6</v>
      </c>
      <c r="H4" s="78" t="s">
        <v>7</v>
      </c>
      <c r="I4" s="78" t="s">
        <v>6</v>
      </c>
      <c r="J4" s="79" t="s">
        <v>7</v>
      </c>
      <c r="L4" s="81" t="s">
        <v>92</v>
      </c>
      <c r="Q4" s="32"/>
      <c r="R4" s="32"/>
      <c r="S4" s="32"/>
    </row>
    <row r="5" spans="1:19" s="1" customFormat="1" ht="15.75" x14ac:dyDescent="0.25">
      <c r="A5" s="2">
        <v>1060</v>
      </c>
      <c r="B5" s="3" t="s">
        <v>42</v>
      </c>
      <c r="C5" s="10">
        <v>60000</v>
      </c>
      <c r="D5" s="11"/>
      <c r="E5" s="12"/>
      <c r="F5" s="13">
        <f>Q28</f>
        <v>20000</v>
      </c>
      <c r="G5" s="14"/>
      <c r="H5" s="15"/>
      <c r="I5" s="14">
        <f>C5-F5</f>
        <v>40000</v>
      </c>
      <c r="J5" s="15"/>
      <c r="K5" s="45"/>
      <c r="L5" s="82"/>
      <c r="M5" s="30"/>
      <c r="N5" s="30"/>
      <c r="O5" s="30"/>
      <c r="P5" s="30"/>
      <c r="Q5" s="32"/>
      <c r="R5" s="32"/>
      <c r="S5" s="32"/>
    </row>
    <row r="6" spans="1:19" s="1" customFormat="1" ht="15.75" x14ac:dyDescent="0.25">
      <c r="A6" s="16">
        <v>1100</v>
      </c>
      <c r="B6" s="17" t="s">
        <v>43</v>
      </c>
      <c r="C6" s="6">
        <v>1470000</v>
      </c>
      <c r="D6" s="21"/>
      <c r="E6" s="4"/>
      <c r="F6" s="5">
        <f>Q16</f>
        <v>80000</v>
      </c>
      <c r="G6" s="6"/>
      <c r="H6" s="7"/>
      <c r="I6" s="6">
        <f>C6-F6</f>
        <v>1390000</v>
      </c>
      <c r="J6" s="7"/>
      <c r="K6" s="45"/>
      <c r="L6" s="82">
        <v>1</v>
      </c>
      <c r="M6" s="30" t="s">
        <v>100</v>
      </c>
      <c r="N6" s="30"/>
      <c r="O6" s="30"/>
      <c r="P6" s="30"/>
      <c r="Q6" s="30"/>
      <c r="R6" s="32">
        <f>254000-200000</f>
        <v>54000</v>
      </c>
      <c r="S6" s="32"/>
    </row>
    <row r="7" spans="1:19" s="1" customFormat="1" ht="15.75" x14ac:dyDescent="0.25">
      <c r="A7" s="16">
        <v>1200</v>
      </c>
      <c r="B7" s="17" t="s">
        <v>13</v>
      </c>
      <c r="C7" s="6">
        <v>240000</v>
      </c>
      <c r="D7" s="21"/>
      <c r="E7" s="4"/>
      <c r="F7" s="5">
        <f>Q17+Q21</f>
        <v>100000</v>
      </c>
      <c r="G7" s="6"/>
      <c r="H7" s="7"/>
      <c r="I7" s="6">
        <f>C7-F7</f>
        <v>140000</v>
      </c>
      <c r="J7" s="7"/>
      <c r="K7" s="45"/>
      <c r="L7" s="82"/>
      <c r="M7" s="30" t="s">
        <v>101</v>
      </c>
      <c r="N7" s="30"/>
      <c r="O7" s="30"/>
      <c r="P7" s="30"/>
      <c r="Q7" s="32"/>
      <c r="R7" s="32">
        <f>176000-121000</f>
        <v>55000</v>
      </c>
      <c r="S7" s="32"/>
    </row>
    <row r="8" spans="1:19" s="1" customFormat="1" ht="15.75" x14ac:dyDescent="0.25">
      <c r="A8" s="16">
        <v>1220</v>
      </c>
      <c r="B8" s="17" t="s">
        <v>11</v>
      </c>
      <c r="C8" s="6">
        <v>150000</v>
      </c>
      <c r="D8" s="21"/>
      <c r="E8" s="4"/>
      <c r="F8" s="5">
        <v>25000</v>
      </c>
      <c r="G8" s="6"/>
      <c r="H8" s="7"/>
      <c r="I8" s="6">
        <f>C8-F8</f>
        <v>125000</v>
      </c>
      <c r="J8" s="7"/>
      <c r="K8" s="45"/>
      <c r="L8" s="82"/>
      <c r="M8" s="30" t="s">
        <v>102</v>
      </c>
      <c r="N8" s="30"/>
      <c r="O8" s="30"/>
      <c r="P8" s="30"/>
      <c r="Q8" s="32"/>
      <c r="R8" s="32">
        <f>414000-381000</f>
        <v>33000</v>
      </c>
      <c r="S8" s="32"/>
    </row>
    <row r="9" spans="1:19" s="1" customFormat="1" ht="15.75" x14ac:dyDescent="0.25">
      <c r="A9" s="16">
        <v>1229</v>
      </c>
      <c r="B9" s="17" t="s">
        <v>44</v>
      </c>
      <c r="C9" s="17"/>
      <c r="D9" s="21">
        <v>3000</v>
      </c>
      <c r="E9" s="4">
        <f>D9</f>
        <v>3000</v>
      </c>
      <c r="F9" s="5"/>
      <c r="G9" s="6"/>
      <c r="H9" s="7"/>
      <c r="I9" s="6"/>
      <c r="J9" s="7"/>
      <c r="K9" s="45"/>
      <c r="L9" s="82"/>
      <c r="M9" s="30"/>
      <c r="N9" s="30"/>
      <c r="O9" s="30"/>
      <c r="P9" s="30"/>
      <c r="Q9" s="32"/>
      <c r="R9" s="32"/>
      <c r="S9" s="32"/>
    </row>
    <row r="10" spans="1:19" s="1" customFormat="1" ht="15.75" x14ac:dyDescent="0.25">
      <c r="A10" s="16">
        <v>1330</v>
      </c>
      <c r="B10" s="17" t="s">
        <v>8</v>
      </c>
      <c r="C10" s="17">
        <v>500000</v>
      </c>
      <c r="D10" s="21"/>
      <c r="E10" s="4"/>
      <c r="F10" s="5">
        <v>200000</v>
      </c>
      <c r="G10" s="6"/>
      <c r="H10" s="7"/>
      <c r="I10" s="6">
        <f>C10-F10</f>
        <v>300000</v>
      </c>
      <c r="J10" s="7"/>
      <c r="K10" s="45"/>
      <c r="L10" s="82">
        <v>3</v>
      </c>
      <c r="M10" s="30" t="s">
        <v>103</v>
      </c>
      <c r="N10" s="30"/>
      <c r="O10" s="30"/>
      <c r="P10" s="30"/>
      <c r="Q10" s="32"/>
      <c r="R10" s="32"/>
      <c r="S10" s="32"/>
    </row>
    <row r="11" spans="1:19" s="1" customFormat="1" ht="15.75" x14ac:dyDescent="0.25">
      <c r="A11" s="16">
        <v>1410</v>
      </c>
      <c r="B11" s="17" t="s">
        <v>45</v>
      </c>
      <c r="C11" s="17">
        <v>254000</v>
      </c>
      <c r="D11" s="21"/>
      <c r="E11" s="4"/>
      <c r="F11" s="5">
        <v>54000</v>
      </c>
      <c r="G11" s="6"/>
      <c r="H11" s="7"/>
      <c r="I11" s="6">
        <f>C11-F11</f>
        <v>200000</v>
      </c>
      <c r="J11" s="7"/>
      <c r="K11" s="45"/>
      <c r="L11" s="82"/>
      <c r="M11" s="30" t="s">
        <v>104</v>
      </c>
      <c r="N11" s="30"/>
      <c r="O11" s="30"/>
      <c r="P11" s="30"/>
      <c r="Q11" s="32"/>
      <c r="R11" s="32"/>
      <c r="S11" s="32"/>
    </row>
    <row r="12" spans="1:19" s="1" customFormat="1" ht="15.75" x14ac:dyDescent="0.25">
      <c r="A12" s="50">
        <v>1420</v>
      </c>
      <c r="B12" s="51" t="s">
        <v>47</v>
      </c>
      <c r="C12" s="52">
        <v>381000</v>
      </c>
      <c r="D12" s="21"/>
      <c r="E12" s="4">
        <v>33000</v>
      </c>
      <c r="F12" s="5"/>
      <c r="G12" s="6"/>
      <c r="H12" s="7"/>
      <c r="I12" s="6">
        <f>C12+E12</f>
        <v>414000</v>
      </c>
      <c r="J12" s="7"/>
      <c r="K12" s="45"/>
      <c r="L12" s="82"/>
      <c r="M12" s="30" t="s">
        <v>105</v>
      </c>
      <c r="N12" s="30"/>
      <c r="O12" s="30"/>
      <c r="P12" s="30"/>
      <c r="Q12" s="32">
        <v>200000</v>
      </c>
      <c r="R12" s="32"/>
      <c r="S12" s="32"/>
    </row>
    <row r="13" spans="1:19" s="1" customFormat="1" ht="15.75" x14ac:dyDescent="0.25">
      <c r="A13" s="50">
        <v>1430</v>
      </c>
      <c r="B13" s="53" t="s">
        <v>46</v>
      </c>
      <c r="C13" s="52">
        <v>176000</v>
      </c>
      <c r="D13" s="21"/>
      <c r="E13" s="4"/>
      <c r="F13" s="5">
        <v>55000</v>
      </c>
      <c r="G13" s="6"/>
      <c r="H13" s="7"/>
      <c r="I13" s="6">
        <f>C13-F13</f>
        <v>121000</v>
      </c>
      <c r="J13" s="7"/>
      <c r="K13" s="45"/>
      <c r="L13" s="82"/>
      <c r="M13" s="30"/>
      <c r="N13" s="30"/>
      <c r="O13" s="30"/>
      <c r="P13" s="30"/>
      <c r="Q13" s="32"/>
      <c r="R13" s="32"/>
      <c r="S13" s="32"/>
    </row>
    <row r="14" spans="1:19" s="1" customFormat="1" ht="15.75" x14ac:dyDescent="0.25">
      <c r="A14" s="50">
        <v>1500</v>
      </c>
      <c r="B14" s="53" t="s">
        <v>16</v>
      </c>
      <c r="C14" s="52">
        <v>593400</v>
      </c>
      <c r="D14" s="21"/>
      <c r="E14" s="4"/>
      <c r="F14" s="5"/>
      <c r="G14" s="6"/>
      <c r="H14" s="7"/>
      <c r="I14" s="6">
        <f>SUM(C14)</f>
        <v>593400</v>
      </c>
      <c r="J14" s="7"/>
      <c r="K14" s="45"/>
      <c r="L14" s="82">
        <v>4</v>
      </c>
      <c r="M14" s="30" t="s">
        <v>117</v>
      </c>
      <c r="N14" s="30"/>
      <c r="O14" s="30"/>
      <c r="P14" s="30"/>
      <c r="Q14" s="32">
        <f>J20*0.06*2/12</f>
        <v>8700</v>
      </c>
      <c r="R14" s="32"/>
      <c r="S14" s="32"/>
    </row>
    <row r="15" spans="1:19" s="1" customFormat="1" ht="15.75" x14ac:dyDescent="0.25">
      <c r="A15" s="50">
        <v>1501</v>
      </c>
      <c r="B15" s="53" t="s">
        <v>114</v>
      </c>
      <c r="C15" s="52"/>
      <c r="D15" s="21">
        <v>13000</v>
      </c>
      <c r="E15" s="4"/>
      <c r="F15" s="5">
        <v>17000</v>
      </c>
      <c r="G15" s="6"/>
      <c r="H15" s="7"/>
      <c r="I15" s="6"/>
      <c r="J15" s="7">
        <f>D15+F15-E15</f>
        <v>30000</v>
      </c>
      <c r="K15" s="45"/>
      <c r="L15" s="82"/>
      <c r="M15" s="30"/>
      <c r="N15" s="30"/>
      <c r="O15" s="30"/>
      <c r="P15" s="30"/>
      <c r="Q15" s="32"/>
      <c r="R15" s="32"/>
      <c r="S15" s="32"/>
    </row>
    <row r="16" spans="1:19" s="1" customFormat="1" ht="15.75" x14ac:dyDescent="0.25">
      <c r="A16" s="50">
        <v>1703</v>
      </c>
      <c r="B16" s="53" t="s">
        <v>115</v>
      </c>
      <c r="C16" s="52"/>
      <c r="D16" s="21"/>
      <c r="E16" s="4">
        <v>10500</v>
      </c>
      <c r="F16" s="5"/>
      <c r="G16" s="6"/>
      <c r="H16" s="7"/>
      <c r="I16" s="6">
        <f>SUM(E16:H16)</f>
        <v>10500</v>
      </c>
      <c r="J16" s="7"/>
      <c r="K16" s="45"/>
      <c r="L16" s="82">
        <v>5</v>
      </c>
      <c r="M16" s="30" t="s">
        <v>106</v>
      </c>
      <c r="N16" s="30"/>
      <c r="O16" s="30"/>
      <c r="P16" s="30"/>
      <c r="Q16" s="32">
        <f>2000000*0.04</f>
        <v>80000</v>
      </c>
      <c r="R16" s="32"/>
      <c r="S16" s="32"/>
    </row>
    <row r="17" spans="1:19" s="1" customFormat="1" ht="15.75" x14ac:dyDescent="0.25">
      <c r="A17" s="50">
        <v>2000</v>
      </c>
      <c r="B17" s="53" t="s">
        <v>48</v>
      </c>
      <c r="C17" s="52"/>
      <c r="D17" s="21">
        <v>1000000</v>
      </c>
      <c r="E17" s="4"/>
      <c r="F17" s="5"/>
      <c r="G17" s="6"/>
      <c r="H17" s="7"/>
      <c r="I17" s="6"/>
      <c r="J17" s="7">
        <f>D17</f>
        <v>1000000</v>
      </c>
      <c r="K17" s="45"/>
      <c r="L17" s="82"/>
      <c r="M17" s="30" t="s">
        <v>15</v>
      </c>
      <c r="N17" s="30"/>
      <c r="O17" s="30"/>
      <c r="P17" s="30"/>
      <c r="Q17" s="32">
        <v>60000</v>
      </c>
      <c r="R17" s="32"/>
      <c r="S17" s="32"/>
    </row>
    <row r="18" spans="1:19" s="1" customFormat="1" ht="15.75" x14ac:dyDescent="0.25">
      <c r="A18" s="50">
        <v>2050</v>
      </c>
      <c r="B18" s="53" t="s">
        <v>49</v>
      </c>
      <c r="C18" s="52"/>
      <c r="D18" s="21">
        <v>188000</v>
      </c>
      <c r="E18" s="4"/>
      <c r="F18" s="5">
        <f>E47</f>
        <v>83420</v>
      </c>
      <c r="G18" s="6"/>
      <c r="H18" s="7"/>
      <c r="I18" s="6"/>
      <c r="J18" s="7">
        <f>D18+F18</f>
        <v>271420</v>
      </c>
      <c r="K18" s="45"/>
      <c r="L18" s="82"/>
      <c r="M18" s="30" t="s">
        <v>12</v>
      </c>
      <c r="N18" s="30"/>
      <c r="O18" s="30"/>
      <c r="P18" s="30"/>
      <c r="Q18" s="32">
        <v>25000</v>
      </c>
      <c r="R18" s="32"/>
      <c r="S18" s="32"/>
    </row>
    <row r="19" spans="1:19" s="1" customFormat="1" ht="15.75" x14ac:dyDescent="0.25">
      <c r="A19" s="50">
        <v>2120</v>
      </c>
      <c r="B19" s="53" t="s">
        <v>50</v>
      </c>
      <c r="C19" s="52"/>
      <c r="D19" s="21">
        <v>62000</v>
      </c>
      <c r="E19" s="4">
        <v>15000</v>
      </c>
      <c r="F19" s="5"/>
      <c r="G19" s="6"/>
      <c r="H19" s="7"/>
      <c r="I19" s="6"/>
      <c r="J19" s="7">
        <f>D19-E19</f>
        <v>47000</v>
      </c>
      <c r="K19" s="45"/>
      <c r="L19" s="82"/>
      <c r="M19" s="30" t="s">
        <v>107</v>
      </c>
      <c r="N19" s="30"/>
      <c r="O19" s="30"/>
      <c r="P19" s="30"/>
      <c r="Q19" s="86">
        <f>SUM(Q16:Q18)</f>
        <v>165000</v>
      </c>
      <c r="R19" s="32"/>
      <c r="S19" s="32"/>
    </row>
    <row r="20" spans="1:19" s="1" customFormat="1" ht="15.75" x14ac:dyDescent="0.25">
      <c r="A20" s="50">
        <v>2220</v>
      </c>
      <c r="B20" s="53" t="s">
        <v>51</v>
      </c>
      <c r="C20" s="52"/>
      <c r="D20" s="21">
        <v>870000</v>
      </c>
      <c r="E20" s="4"/>
      <c r="F20" s="5"/>
      <c r="G20" s="6"/>
      <c r="H20" s="7"/>
      <c r="I20" s="6"/>
      <c r="J20" s="7">
        <f>SUM(D20)</f>
        <v>870000</v>
      </c>
      <c r="K20" s="45"/>
      <c r="L20" s="82"/>
      <c r="M20" s="30"/>
      <c r="N20" s="30"/>
      <c r="O20" s="30"/>
      <c r="P20" s="30"/>
      <c r="Q20" s="32"/>
      <c r="R20" s="32"/>
      <c r="S20" s="32"/>
    </row>
    <row r="21" spans="1:19" s="1" customFormat="1" ht="15.75" x14ac:dyDescent="0.25">
      <c r="A21" s="50">
        <v>2380</v>
      </c>
      <c r="B21" s="53" t="s">
        <v>52</v>
      </c>
      <c r="C21" s="52"/>
      <c r="D21" s="21">
        <v>249910</v>
      </c>
      <c r="E21" s="4"/>
      <c r="F21" s="5"/>
      <c r="G21" s="6"/>
      <c r="H21" s="7"/>
      <c r="I21" s="6"/>
      <c r="J21" s="7">
        <f t="shared" ref="J21:J27" si="0">SUM(D21)</f>
        <v>249910</v>
      </c>
      <c r="K21" s="45"/>
      <c r="L21" s="82"/>
      <c r="M21" s="30" t="s">
        <v>108</v>
      </c>
      <c r="N21" s="30"/>
      <c r="O21" s="30"/>
      <c r="P21" s="30"/>
      <c r="Q21" s="32">
        <v>40000</v>
      </c>
      <c r="R21" s="32"/>
      <c r="S21" s="32"/>
    </row>
    <row r="22" spans="1:19" s="1" customFormat="1" ht="15.75" x14ac:dyDescent="0.25">
      <c r="A22" s="50">
        <v>2400</v>
      </c>
      <c r="B22" s="53" t="s">
        <v>53</v>
      </c>
      <c r="C22" s="52"/>
      <c r="D22" s="21">
        <v>353890</v>
      </c>
      <c r="E22" s="4"/>
      <c r="F22" s="5"/>
      <c r="G22" s="6"/>
      <c r="H22" s="7"/>
      <c r="I22" s="6"/>
      <c r="J22" s="7">
        <f t="shared" si="0"/>
        <v>353890</v>
      </c>
      <c r="K22" s="45"/>
      <c r="L22" s="82"/>
      <c r="M22" s="30"/>
      <c r="N22" s="30"/>
      <c r="O22" s="30"/>
      <c r="P22" s="30"/>
      <c r="Q22" s="32"/>
      <c r="R22" s="32"/>
      <c r="S22" s="32"/>
    </row>
    <row r="23" spans="1:19" s="1" customFormat="1" ht="15.75" x14ac:dyDescent="0.25">
      <c r="A23" s="50">
        <v>2500</v>
      </c>
      <c r="B23" s="53" t="s">
        <v>54</v>
      </c>
      <c r="C23" s="52"/>
      <c r="D23" s="21"/>
      <c r="E23" s="4"/>
      <c r="F23" s="5">
        <f>J23-D23</f>
        <v>96000</v>
      </c>
      <c r="G23" s="6"/>
      <c r="H23" s="7"/>
      <c r="I23" s="6"/>
      <c r="J23" s="7">
        <v>96000</v>
      </c>
      <c r="K23" s="45"/>
      <c r="L23" s="82"/>
      <c r="M23" s="30" t="s">
        <v>109</v>
      </c>
      <c r="N23" s="30"/>
      <c r="O23" s="30"/>
      <c r="P23" s="30"/>
      <c r="Q23" s="32">
        <v>3000</v>
      </c>
      <c r="R23" s="32"/>
      <c r="S23" s="32"/>
    </row>
    <row r="24" spans="1:19" s="1" customFormat="1" ht="15.75" x14ac:dyDescent="0.25">
      <c r="A24" s="50">
        <v>2600</v>
      </c>
      <c r="B24" s="53" t="s">
        <v>55</v>
      </c>
      <c r="C24" s="52"/>
      <c r="D24" s="21"/>
      <c r="E24" s="4"/>
      <c r="F24" s="5"/>
      <c r="G24" s="6"/>
      <c r="H24" s="7"/>
      <c r="I24" s="6"/>
      <c r="J24" s="7">
        <f t="shared" si="0"/>
        <v>0</v>
      </c>
      <c r="K24" s="45"/>
      <c r="L24" s="82"/>
      <c r="M24" s="30"/>
      <c r="N24" s="30"/>
      <c r="O24" s="30"/>
      <c r="P24" s="30"/>
      <c r="Q24" s="32"/>
      <c r="R24" s="32"/>
      <c r="S24" s="32"/>
    </row>
    <row r="25" spans="1:19" s="1" customFormat="1" ht="15.75" x14ac:dyDescent="0.25">
      <c r="A25" s="50">
        <v>2740</v>
      </c>
      <c r="B25" s="53" t="s">
        <v>56</v>
      </c>
      <c r="C25" s="52"/>
      <c r="D25" s="21">
        <v>30200</v>
      </c>
      <c r="E25" s="4"/>
      <c r="F25" s="5"/>
      <c r="G25" s="6"/>
      <c r="H25" s="7"/>
      <c r="I25" s="6"/>
      <c r="J25" s="7">
        <f t="shared" si="0"/>
        <v>30200</v>
      </c>
      <c r="K25" s="45"/>
      <c r="L25" s="82">
        <v>6</v>
      </c>
      <c r="M25" s="30" t="s">
        <v>110</v>
      </c>
      <c r="N25" s="30"/>
      <c r="O25" s="30"/>
      <c r="P25" s="30"/>
      <c r="Q25" s="30"/>
      <c r="R25" s="32">
        <f>37500/1.25</f>
        <v>30000</v>
      </c>
      <c r="S25" s="32"/>
    </row>
    <row r="26" spans="1:19" s="1" customFormat="1" ht="15.75" x14ac:dyDescent="0.25">
      <c r="A26" s="50">
        <v>2770</v>
      </c>
      <c r="B26" s="54" t="s">
        <v>57</v>
      </c>
      <c r="C26" s="52"/>
      <c r="D26" s="21">
        <v>56000</v>
      </c>
      <c r="E26" s="4"/>
      <c r="F26" s="5"/>
      <c r="G26" s="6"/>
      <c r="H26" s="7"/>
      <c r="I26" s="6"/>
      <c r="J26" s="7">
        <f t="shared" si="0"/>
        <v>56000</v>
      </c>
      <c r="K26" s="45"/>
      <c r="L26" s="82"/>
      <c r="M26" s="30" t="s">
        <v>111</v>
      </c>
      <c r="N26" s="30"/>
      <c r="O26" s="30"/>
      <c r="P26" s="30"/>
      <c r="Q26" s="32"/>
      <c r="R26" s="32">
        <f>R25-13000</f>
        <v>17000</v>
      </c>
      <c r="S26" s="32"/>
    </row>
    <row r="27" spans="1:19" s="1" customFormat="1" ht="15.75" x14ac:dyDescent="0.25">
      <c r="A27" s="50">
        <v>2780</v>
      </c>
      <c r="B27" s="55" t="s">
        <v>58</v>
      </c>
      <c r="C27" s="52"/>
      <c r="D27" s="21">
        <v>39780</v>
      </c>
      <c r="E27" s="4"/>
      <c r="F27" s="5"/>
      <c r="G27" s="6"/>
      <c r="H27" s="7"/>
      <c r="I27" s="6"/>
      <c r="J27" s="7">
        <f t="shared" si="0"/>
        <v>39780</v>
      </c>
      <c r="K27" s="45"/>
      <c r="L27" s="82"/>
      <c r="M27" s="30"/>
      <c r="N27" s="30"/>
      <c r="O27" s="30"/>
      <c r="P27" s="30"/>
      <c r="Q27" s="32"/>
      <c r="R27" s="32"/>
      <c r="S27" s="32"/>
    </row>
    <row r="28" spans="1:19" s="1" customFormat="1" ht="15.75" x14ac:dyDescent="0.25">
      <c r="A28" s="50">
        <v>2940</v>
      </c>
      <c r="B28" s="55" t="s">
        <v>93</v>
      </c>
      <c r="C28" s="52"/>
      <c r="D28" s="21">
        <v>281000</v>
      </c>
      <c r="E28" s="4"/>
      <c r="F28" s="5"/>
      <c r="G28" s="6"/>
      <c r="H28" s="7"/>
      <c r="I28" s="6"/>
      <c r="J28" s="7">
        <f>SUM(D28)</f>
        <v>281000</v>
      </c>
      <c r="K28" s="45"/>
      <c r="L28" s="82">
        <v>7</v>
      </c>
      <c r="M28" s="30" t="s">
        <v>112</v>
      </c>
      <c r="N28" s="30"/>
      <c r="O28" s="30"/>
      <c r="P28" s="30"/>
      <c r="Q28" s="32">
        <f>100000*0.2</f>
        <v>20000</v>
      </c>
      <c r="R28" s="32"/>
      <c r="S28" s="32"/>
    </row>
    <row r="29" spans="1:19" s="1" customFormat="1" ht="15.75" x14ac:dyDescent="0.25">
      <c r="A29" s="50">
        <v>2950</v>
      </c>
      <c r="B29" s="55" t="s">
        <v>96</v>
      </c>
      <c r="C29" s="52"/>
      <c r="D29" s="21"/>
      <c r="E29" s="4"/>
      <c r="F29" s="5">
        <f>Q14</f>
        <v>8700</v>
      </c>
      <c r="G29" s="6"/>
      <c r="H29" s="7"/>
      <c r="I29" s="6"/>
      <c r="J29" s="7">
        <f>SUM(F29)</f>
        <v>8700</v>
      </c>
      <c r="K29" s="45"/>
      <c r="L29" s="82"/>
      <c r="M29" s="30"/>
      <c r="N29" s="30"/>
      <c r="O29" s="30"/>
      <c r="P29" s="30"/>
      <c r="Q29" s="32"/>
      <c r="R29" s="32"/>
      <c r="S29" s="32"/>
    </row>
    <row r="30" spans="1:19" s="1" customFormat="1" ht="15.75" x14ac:dyDescent="0.25">
      <c r="A30" s="50">
        <v>3000</v>
      </c>
      <c r="B30" s="55" t="s">
        <v>59</v>
      </c>
      <c r="C30" s="52"/>
      <c r="D30" s="21">
        <v>9125000</v>
      </c>
      <c r="E30" s="4"/>
      <c r="F30" s="5"/>
      <c r="G30" s="6"/>
      <c r="H30" s="7">
        <f>D30</f>
        <v>9125000</v>
      </c>
      <c r="I30" s="6"/>
      <c r="J30" s="7"/>
      <c r="K30" s="45"/>
      <c r="L30" s="82">
        <v>9</v>
      </c>
      <c r="M30" s="30" t="s">
        <v>113</v>
      </c>
      <c r="N30" s="30"/>
      <c r="O30" s="30"/>
      <c r="P30" s="30"/>
      <c r="Q30" s="32">
        <f>62000-47000</f>
        <v>15000</v>
      </c>
      <c r="R30" s="32"/>
      <c r="S30" s="32"/>
    </row>
    <row r="31" spans="1:19" s="1" customFormat="1" ht="15.75" x14ac:dyDescent="0.25">
      <c r="A31" s="50">
        <v>3930</v>
      </c>
      <c r="B31" s="55" t="s">
        <v>60</v>
      </c>
      <c r="C31" s="52"/>
      <c r="D31" s="21"/>
      <c r="E31" s="4"/>
      <c r="F31" s="5">
        <f>E9</f>
        <v>3000</v>
      </c>
      <c r="G31" s="6"/>
      <c r="H31" s="7">
        <f>F31</f>
        <v>3000</v>
      </c>
      <c r="I31" s="6"/>
      <c r="J31" s="7"/>
      <c r="K31" s="45"/>
      <c r="L31" s="82"/>
      <c r="M31" s="30"/>
      <c r="N31" s="30"/>
      <c r="O31" s="30"/>
      <c r="P31" s="30"/>
      <c r="Q31" s="32"/>
      <c r="R31" s="32"/>
      <c r="S31" s="32"/>
    </row>
    <row r="32" spans="1:19" s="1" customFormat="1" ht="15.75" x14ac:dyDescent="0.25">
      <c r="A32" s="50">
        <v>4010</v>
      </c>
      <c r="B32" s="55" t="s">
        <v>14</v>
      </c>
      <c r="C32" s="52">
        <v>4980800</v>
      </c>
      <c r="D32" s="21"/>
      <c r="E32" s="4">
        <f>F11</f>
        <v>54000</v>
      </c>
      <c r="F32" s="5"/>
      <c r="G32" s="6">
        <f>C32+E32</f>
        <v>5034800</v>
      </c>
      <c r="H32" s="7"/>
      <c r="I32" s="6"/>
      <c r="J32" s="7"/>
      <c r="K32" s="45"/>
    </row>
    <row r="33" spans="1:12" s="1" customFormat="1" ht="15.75" x14ac:dyDescent="0.25">
      <c r="A33" s="50">
        <v>4400</v>
      </c>
      <c r="B33" s="54" t="s">
        <v>61</v>
      </c>
      <c r="C33" s="52"/>
      <c r="D33" s="21"/>
      <c r="E33" s="4">
        <f>F13</f>
        <v>55000</v>
      </c>
      <c r="F33" s="21">
        <f>E12</f>
        <v>33000</v>
      </c>
      <c r="G33" s="6">
        <f>E33-F33</f>
        <v>22000</v>
      </c>
      <c r="H33" s="7"/>
      <c r="I33" s="6"/>
      <c r="J33" s="7"/>
      <c r="K33" s="45"/>
    </row>
    <row r="34" spans="1:12" s="1" customFormat="1" ht="15.75" x14ac:dyDescent="0.25">
      <c r="A34" s="50">
        <v>5000</v>
      </c>
      <c r="B34" s="54" t="s">
        <v>94</v>
      </c>
      <c r="C34" s="52">
        <v>2633000</v>
      </c>
      <c r="D34" s="21"/>
      <c r="E34" s="56"/>
      <c r="F34" s="21"/>
      <c r="G34" s="6">
        <f>SUM(C34)</f>
        <v>2633000</v>
      </c>
      <c r="H34" s="7"/>
      <c r="I34" s="6"/>
      <c r="J34" s="7"/>
      <c r="K34" s="45"/>
    </row>
    <row r="35" spans="1:12" s="1" customFormat="1" ht="15.75" x14ac:dyDescent="0.25">
      <c r="A35" s="50">
        <v>5110</v>
      </c>
      <c r="B35" s="55" t="s">
        <v>63</v>
      </c>
      <c r="C35" s="52">
        <v>49000</v>
      </c>
      <c r="D35" s="21"/>
      <c r="E35" s="56"/>
      <c r="F35" s="21"/>
      <c r="G35" s="6">
        <f>C35+E35-F35</f>
        <v>49000</v>
      </c>
      <c r="H35" s="7"/>
      <c r="I35" s="6"/>
      <c r="J35" s="7"/>
      <c r="K35" s="45"/>
    </row>
    <row r="36" spans="1:12" s="1" customFormat="1" ht="15.75" x14ac:dyDescent="0.25">
      <c r="A36" s="50">
        <v>5400</v>
      </c>
      <c r="B36" s="55" t="s">
        <v>62</v>
      </c>
      <c r="C36" s="52">
        <v>279000</v>
      </c>
      <c r="D36" s="21"/>
      <c r="E36" s="56"/>
      <c r="F36" s="21"/>
      <c r="G36" s="6">
        <f>C36+E36-F36</f>
        <v>279000</v>
      </c>
      <c r="H36" s="7"/>
      <c r="I36" s="6"/>
      <c r="J36" s="7"/>
      <c r="K36" s="45"/>
    </row>
    <row r="37" spans="1:12" s="1" customFormat="1" ht="15.75" x14ac:dyDescent="0.25">
      <c r="A37" s="50">
        <v>6010</v>
      </c>
      <c r="B37" s="55" t="s">
        <v>10</v>
      </c>
      <c r="C37" s="52"/>
      <c r="D37" s="21"/>
      <c r="E37" s="56">
        <f>Q19+Q28</f>
        <v>185000</v>
      </c>
      <c r="F37" s="21"/>
      <c r="G37" s="6">
        <f t="shared" ref="G37:G41" si="1">C37+E37-F37</f>
        <v>185000</v>
      </c>
      <c r="H37" s="7"/>
      <c r="I37" s="6"/>
      <c r="J37" s="7"/>
      <c r="K37" s="45"/>
    </row>
    <row r="38" spans="1:12" s="1" customFormat="1" ht="15.75" x14ac:dyDescent="0.25">
      <c r="A38" s="50">
        <v>6050</v>
      </c>
      <c r="B38" s="55" t="s">
        <v>64</v>
      </c>
      <c r="C38" s="52"/>
      <c r="D38" s="21"/>
      <c r="E38" s="56">
        <f>F7-60000</f>
        <v>40000</v>
      </c>
      <c r="F38" s="21"/>
      <c r="G38" s="6">
        <f t="shared" si="1"/>
        <v>40000</v>
      </c>
      <c r="H38" s="7"/>
      <c r="I38" s="6"/>
      <c r="J38" s="7"/>
      <c r="K38" s="45"/>
    </row>
    <row r="39" spans="1:12" s="1" customFormat="1" ht="15.75" x14ac:dyDescent="0.25">
      <c r="A39" s="50">
        <v>6390</v>
      </c>
      <c r="B39" s="55" t="s">
        <v>65</v>
      </c>
      <c r="C39" s="52">
        <v>141260</v>
      </c>
      <c r="D39" s="21"/>
      <c r="E39" s="56"/>
      <c r="F39" s="21">
        <v>10500</v>
      </c>
      <c r="G39" s="6">
        <f t="shared" si="1"/>
        <v>130760</v>
      </c>
      <c r="H39" s="7"/>
      <c r="I39" s="6"/>
      <c r="J39" s="7"/>
      <c r="K39" s="45"/>
    </row>
    <row r="40" spans="1:12" s="1" customFormat="1" ht="15.75" x14ac:dyDescent="0.25">
      <c r="A40" s="50">
        <v>7780</v>
      </c>
      <c r="B40" s="55" t="s">
        <v>66</v>
      </c>
      <c r="C40" s="52">
        <v>270320</v>
      </c>
      <c r="D40" s="21"/>
      <c r="E40" s="56"/>
      <c r="F40" s="21"/>
      <c r="G40" s="6">
        <f t="shared" si="1"/>
        <v>270320</v>
      </c>
      <c r="H40" s="7"/>
      <c r="I40" s="6"/>
      <c r="J40" s="7"/>
      <c r="K40" s="45"/>
    </row>
    <row r="41" spans="1:12" s="1" customFormat="1" ht="15.75" x14ac:dyDescent="0.25">
      <c r="A41" s="50">
        <v>7830</v>
      </c>
      <c r="B41" s="55" t="s">
        <v>17</v>
      </c>
      <c r="C41" s="52">
        <v>17500</v>
      </c>
      <c r="D41" s="21"/>
      <c r="E41" s="4">
        <v>17000</v>
      </c>
      <c r="F41" s="21"/>
      <c r="G41" s="6">
        <f t="shared" si="1"/>
        <v>34500</v>
      </c>
      <c r="H41" s="7"/>
      <c r="I41" s="6"/>
      <c r="J41" s="7"/>
      <c r="K41" s="45"/>
      <c r="L41" s="45"/>
    </row>
    <row r="42" spans="1:12" s="1" customFormat="1" ht="15.75" x14ac:dyDescent="0.25">
      <c r="A42" s="50">
        <v>8000</v>
      </c>
      <c r="B42" s="55" t="s">
        <v>67</v>
      </c>
      <c r="C42" s="52"/>
      <c r="D42" s="21">
        <v>200</v>
      </c>
      <c r="E42" s="4"/>
      <c r="F42" s="21"/>
      <c r="G42" s="6"/>
      <c r="H42" s="7">
        <f>SUM(D42)</f>
        <v>200</v>
      </c>
      <c r="I42" s="6"/>
      <c r="J42" s="7"/>
      <c r="K42" s="45"/>
    </row>
    <row r="43" spans="1:12" s="1" customFormat="1" ht="15.75" x14ac:dyDescent="0.25">
      <c r="A43" s="50">
        <v>8100</v>
      </c>
      <c r="B43" s="55" t="s">
        <v>33</v>
      </c>
      <c r="C43" s="52">
        <v>76700</v>
      </c>
      <c r="D43" s="21"/>
      <c r="E43" s="4">
        <f>F29</f>
        <v>8700</v>
      </c>
      <c r="F43" s="21"/>
      <c r="G43" s="6">
        <f>SUM(C43:E43)</f>
        <v>85400</v>
      </c>
      <c r="H43" s="7"/>
      <c r="I43" s="6"/>
      <c r="J43" s="7"/>
      <c r="K43" s="45"/>
    </row>
    <row r="44" spans="1:12" s="1" customFormat="1" ht="15.75" x14ac:dyDescent="0.25">
      <c r="A44" s="50">
        <v>8170</v>
      </c>
      <c r="B44" s="57" t="s">
        <v>68</v>
      </c>
      <c r="C44" s="4"/>
      <c r="D44" s="21"/>
      <c r="E44" s="4">
        <v>200000</v>
      </c>
      <c r="F44" s="21"/>
      <c r="G44" s="6">
        <f>SUM(E44)</f>
        <v>200000</v>
      </c>
      <c r="H44" s="7"/>
      <c r="I44" s="6"/>
      <c r="J44" s="7"/>
      <c r="K44" s="45"/>
    </row>
    <row r="45" spans="1:12" s="1" customFormat="1" ht="15.75" x14ac:dyDescent="0.25">
      <c r="A45" s="50">
        <v>8300</v>
      </c>
      <c r="B45" s="57" t="s">
        <v>54</v>
      </c>
      <c r="C45" s="4"/>
      <c r="D45" s="21"/>
      <c r="E45" s="6">
        <f>F23</f>
        <v>96000</v>
      </c>
      <c r="F45" s="7"/>
      <c r="G45" s="6">
        <f>E45</f>
        <v>96000</v>
      </c>
      <c r="H45" s="7"/>
      <c r="I45" s="6"/>
      <c r="J45" s="7"/>
      <c r="K45" s="45"/>
    </row>
    <row r="46" spans="1:12" s="1" customFormat="1" ht="15.75" x14ac:dyDescent="0.25">
      <c r="A46" s="58">
        <v>8320</v>
      </c>
      <c r="B46" s="59" t="s">
        <v>69</v>
      </c>
      <c r="C46" s="20"/>
      <c r="D46" s="22"/>
      <c r="E46" s="60"/>
      <c r="F46" s="61">
        <v>15000</v>
      </c>
      <c r="G46" s="60"/>
      <c r="H46" s="61">
        <v>15000</v>
      </c>
      <c r="I46" s="60"/>
      <c r="J46" s="61"/>
      <c r="K46" s="45"/>
    </row>
    <row r="47" spans="1:12" s="1" customFormat="1" ht="15.75" x14ac:dyDescent="0.25">
      <c r="A47" s="18">
        <v>8800</v>
      </c>
      <c r="B47" s="62" t="s">
        <v>36</v>
      </c>
      <c r="C47" s="8"/>
      <c r="D47" s="9"/>
      <c r="E47" s="8">
        <f>-SUM(G32:G45)+H30+H31+H42+H46</f>
        <v>83420</v>
      </c>
      <c r="F47" s="9"/>
      <c r="G47" s="8">
        <f>E47</f>
        <v>83420</v>
      </c>
      <c r="H47" s="9"/>
      <c r="I47" s="8"/>
      <c r="J47" s="9"/>
      <c r="K47" s="45"/>
    </row>
    <row r="48" spans="1:12" s="23" customFormat="1" ht="20.25" x14ac:dyDescent="0.3">
      <c r="A48" s="63"/>
      <c r="B48" s="64"/>
      <c r="C48" s="65">
        <f t="shared" ref="C48:J48" si="2">SUM(C5:C47)</f>
        <v>12271980</v>
      </c>
      <c r="D48" s="66">
        <f t="shared" si="2"/>
        <v>12271980</v>
      </c>
      <c r="E48" s="65">
        <f t="shared" si="2"/>
        <v>800620</v>
      </c>
      <c r="F48" s="66">
        <f t="shared" si="2"/>
        <v>800620</v>
      </c>
      <c r="G48" s="65">
        <f t="shared" si="2"/>
        <v>9143200</v>
      </c>
      <c r="H48" s="66">
        <f t="shared" si="2"/>
        <v>9143200</v>
      </c>
      <c r="I48" s="65">
        <f t="shared" si="2"/>
        <v>3333900</v>
      </c>
      <c r="J48" s="66">
        <f t="shared" si="2"/>
        <v>3333900</v>
      </c>
      <c r="K48" s="45"/>
    </row>
    <row r="49" spans="1:12" s="23" customFormat="1" ht="20.25" x14ac:dyDescent="0.3">
      <c r="A49" s="67"/>
      <c r="B49" s="68"/>
      <c r="C49" s="32"/>
      <c r="D49" s="32"/>
      <c r="E49" s="32"/>
      <c r="F49" s="32"/>
      <c r="G49" s="32"/>
      <c r="H49" s="32"/>
      <c r="I49" s="32"/>
      <c r="J49" s="32"/>
      <c r="K49" s="45"/>
      <c r="L49" s="1"/>
    </row>
    <row r="50" spans="1:12" ht="15.75" x14ac:dyDescent="0.25">
      <c r="A50" s="80"/>
      <c r="B50" s="1"/>
      <c r="C50" s="45"/>
      <c r="D50" s="45"/>
      <c r="E50" s="45"/>
      <c r="F50" s="45"/>
      <c r="G50" s="45"/>
      <c r="H50" s="45"/>
      <c r="I50" s="45"/>
      <c r="J50" s="45"/>
    </row>
    <row r="51" spans="1:12" s="1" customFormat="1" ht="15.75" x14ac:dyDescent="0.25">
      <c r="A51" s="80"/>
      <c r="C51" s="45"/>
      <c r="D51" s="45"/>
      <c r="E51" s="45"/>
      <c r="F51" s="45"/>
      <c r="G51" s="45"/>
      <c r="H51" s="45"/>
      <c r="I51" s="45"/>
      <c r="J51" s="45"/>
      <c r="K51" s="45"/>
    </row>
    <row r="52" spans="1:12" s="1" customFormat="1" ht="15.75" x14ac:dyDescent="0.25">
      <c r="A52" s="80"/>
      <c r="C52" s="45"/>
      <c r="D52" s="45"/>
      <c r="E52" s="45"/>
      <c r="F52" s="45"/>
      <c r="G52" s="45"/>
      <c r="H52" s="45"/>
      <c r="I52" s="45"/>
      <c r="J52" s="45"/>
      <c r="K52" s="45"/>
    </row>
    <row r="53" spans="1:12" s="1" customFormat="1" ht="15.75" x14ac:dyDescent="0.25">
      <c r="A53" s="80"/>
      <c r="C53" s="45"/>
      <c r="D53" s="45"/>
      <c r="E53" s="45"/>
      <c r="F53" s="45"/>
      <c r="G53" s="45"/>
      <c r="H53" s="45"/>
      <c r="I53" s="45"/>
      <c r="J53" s="45"/>
      <c r="K53" s="45"/>
    </row>
    <row r="54" spans="1:12" s="1" customFormat="1" ht="15.75" x14ac:dyDescent="0.25">
      <c r="A54" s="80"/>
      <c r="C54" s="45"/>
      <c r="D54" s="45"/>
      <c r="E54" s="45"/>
      <c r="F54" s="45"/>
      <c r="G54" s="45"/>
      <c r="H54" s="45"/>
      <c r="I54" s="45"/>
      <c r="J54" s="45"/>
      <c r="K54" s="45"/>
    </row>
    <row r="55" spans="1:12" s="1" customFormat="1" ht="15.75" x14ac:dyDescent="0.25">
      <c r="A55" s="76"/>
      <c r="B55" s="30"/>
      <c r="C55" s="32"/>
      <c r="D55" s="32"/>
      <c r="E55" s="32"/>
      <c r="F55" s="32"/>
      <c r="G55" s="32"/>
      <c r="H55" s="32"/>
      <c r="I55" s="32"/>
      <c r="J55" s="32"/>
      <c r="K55" s="45"/>
    </row>
    <row r="56" spans="1:12" x14ac:dyDescent="0.25">
      <c r="A56" s="76"/>
    </row>
    <row r="57" spans="1:12" x14ac:dyDescent="0.25">
      <c r="A57" s="76"/>
    </row>
    <row r="58" spans="1:12" x14ac:dyDescent="0.25">
      <c r="A58" s="76"/>
    </row>
    <row r="59" spans="1:12" x14ac:dyDescent="0.25">
      <c r="A59" s="76"/>
    </row>
    <row r="60" spans="1:12" x14ac:dyDescent="0.25">
      <c r="A60" s="76"/>
    </row>
    <row r="61" spans="1:12" x14ac:dyDescent="0.25">
      <c r="A61" s="76"/>
    </row>
    <row r="62" spans="1:12" x14ac:dyDescent="0.25">
      <c r="A62" s="76"/>
    </row>
  </sheetData>
  <sortState xmlns:xlrd2="http://schemas.microsoft.com/office/spreadsheetml/2017/richdata2" ref="A11:J13">
    <sortCondition ref="A11:A13"/>
  </sortState>
  <mergeCells count="4">
    <mergeCell ref="C3:D3"/>
    <mergeCell ref="E3:F3"/>
    <mergeCell ref="G3:H3"/>
    <mergeCell ref="I3:J3"/>
  </mergeCells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>
    <oddHeader>&amp;COppgave 13.9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showGridLines="0" showZeros="0" workbookViewId="0"/>
  </sheetViews>
  <sheetFormatPr baseColWidth="10" defaultRowHeight="15.75" x14ac:dyDescent="0.25"/>
  <cols>
    <col min="1" max="1" width="4.5703125" style="1" customWidth="1"/>
    <col min="2" max="2" width="7" style="1" customWidth="1"/>
    <col min="3" max="3" width="23.42578125" style="1" customWidth="1"/>
    <col min="4" max="4" width="4.7109375" style="1" customWidth="1"/>
    <col min="5" max="5" width="6.42578125" style="1" customWidth="1"/>
    <col min="6" max="6" width="11.42578125" style="45"/>
    <col min="7" max="7" width="2.28515625" style="45" customWidth="1"/>
    <col min="8" max="8" width="11.42578125" style="45"/>
    <col min="9" max="16384" width="11.42578125" style="1"/>
  </cols>
  <sheetData>
    <row r="1" spans="1:14" x14ac:dyDescent="0.25">
      <c r="A1" s="83" t="s">
        <v>120</v>
      </c>
    </row>
    <row r="3" spans="1:14" s="23" customFormat="1" ht="20.25" x14ac:dyDescent="0.3">
      <c r="B3" s="24" t="s">
        <v>18</v>
      </c>
      <c r="C3" s="25"/>
      <c r="D3" s="25"/>
      <c r="E3" s="25"/>
      <c r="F3" s="26" t="s">
        <v>19</v>
      </c>
      <c r="G3" s="26"/>
      <c r="H3" s="26" t="s">
        <v>20</v>
      </c>
    </row>
    <row r="4" spans="1:14" s="27" customFormat="1" ht="12" x14ac:dyDescent="0.2">
      <c r="E4" s="28"/>
      <c r="F4" s="29"/>
      <c r="G4" s="29"/>
      <c r="H4" s="29"/>
    </row>
    <row r="5" spans="1:14" s="30" customFormat="1" ht="15" x14ac:dyDescent="0.25">
      <c r="B5" s="30" t="s">
        <v>21</v>
      </c>
      <c r="F5" s="31"/>
      <c r="G5" s="32"/>
      <c r="H5" s="31"/>
    </row>
    <row r="6" spans="1:14" s="30" customFormat="1" ht="15" x14ac:dyDescent="0.25">
      <c r="B6" s="30" t="s">
        <v>22</v>
      </c>
      <c r="F6" s="33"/>
      <c r="G6" s="32"/>
      <c r="H6" s="33"/>
    </row>
    <row r="7" spans="1:14" s="23" customFormat="1" ht="20.25" x14ac:dyDescent="0.3">
      <c r="A7" s="30"/>
      <c r="B7" s="30" t="s">
        <v>23</v>
      </c>
      <c r="C7" s="30"/>
      <c r="D7" s="30"/>
      <c r="E7" s="30"/>
      <c r="F7" s="34">
        <f>SUM(F5:F6)</f>
        <v>0</v>
      </c>
      <c r="G7" s="32"/>
      <c r="H7" s="34">
        <f>SUM(H5:H6)</f>
        <v>0</v>
      </c>
      <c r="I7" s="30"/>
      <c r="J7" s="30"/>
      <c r="K7" s="30"/>
      <c r="L7" s="30"/>
    </row>
    <row r="8" spans="1:14" s="23" customFormat="1" ht="20.25" x14ac:dyDescent="0.3">
      <c r="A8" s="30"/>
      <c r="B8" s="30"/>
      <c r="C8" s="30"/>
      <c r="D8" s="30"/>
      <c r="E8" s="30"/>
      <c r="F8" s="32"/>
      <c r="G8" s="32"/>
      <c r="H8" s="32"/>
      <c r="I8" s="30"/>
      <c r="J8" s="30"/>
      <c r="K8" s="30"/>
      <c r="L8" s="30"/>
    </row>
    <row r="9" spans="1:14" s="30" customFormat="1" ht="15" x14ac:dyDescent="0.25">
      <c r="B9" s="30" t="s">
        <v>24</v>
      </c>
      <c r="F9" s="32"/>
      <c r="G9" s="32"/>
      <c r="H9" s="32"/>
    </row>
    <row r="10" spans="1:14" s="30" customFormat="1" ht="15" x14ac:dyDescent="0.25">
      <c r="B10" s="30" t="s">
        <v>25</v>
      </c>
      <c r="F10" s="31"/>
      <c r="G10" s="32"/>
      <c r="H10" s="31"/>
    </row>
    <row r="11" spans="1:14" s="30" customFormat="1" ht="15" x14ac:dyDescent="0.25">
      <c r="B11" s="30" t="s">
        <v>26</v>
      </c>
      <c r="F11" s="35"/>
      <c r="G11" s="32"/>
      <c r="H11" s="35"/>
    </row>
    <row r="12" spans="1:14" s="30" customFormat="1" ht="15" x14ac:dyDescent="0.25">
      <c r="B12" s="30" t="s">
        <v>95</v>
      </c>
      <c r="F12" s="35"/>
      <c r="G12" s="32"/>
      <c r="H12" s="35"/>
    </row>
    <row r="13" spans="1:14" s="30" customFormat="1" ht="15" x14ac:dyDescent="0.25">
      <c r="B13" s="30" t="s">
        <v>27</v>
      </c>
      <c r="F13" s="35"/>
      <c r="G13" s="32"/>
      <c r="H13" s="35"/>
    </row>
    <row r="14" spans="1:14" s="30" customFormat="1" ht="15" x14ac:dyDescent="0.25">
      <c r="B14" s="30" t="s">
        <v>9</v>
      </c>
      <c r="F14" s="35"/>
      <c r="G14" s="32"/>
      <c r="H14" s="35"/>
    </row>
    <row r="15" spans="1:14" s="30" customFormat="1" ht="15" x14ac:dyDescent="0.25">
      <c r="B15" s="30" t="s">
        <v>28</v>
      </c>
      <c r="F15" s="36"/>
      <c r="G15" s="32"/>
      <c r="H15" s="36"/>
    </row>
    <row r="16" spans="1:14" s="23" customFormat="1" ht="20.25" x14ac:dyDescent="0.3">
      <c r="A16" s="30"/>
      <c r="B16" s="30" t="s">
        <v>29</v>
      </c>
      <c r="C16" s="30"/>
      <c r="D16" s="30"/>
      <c r="E16" s="30"/>
      <c r="F16" s="37">
        <f>SUM(F10:F15)</f>
        <v>0</v>
      </c>
      <c r="G16" s="32"/>
      <c r="H16" s="37">
        <f>SUM(H10:H15)</f>
        <v>0</v>
      </c>
      <c r="I16" s="30"/>
      <c r="J16" s="30"/>
      <c r="K16" s="30"/>
      <c r="L16" s="30"/>
      <c r="M16" s="30"/>
      <c r="N16" s="30"/>
    </row>
    <row r="17" spans="1:13" s="23" customFormat="1" ht="20.25" x14ac:dyDescent="0.3">
      <c r="A17" s="30"/>
      <c r="B17" s="38" t="s">
        <v>30</v>
      </c>
      <c r="C17" s="30"/>
      <c r="D17" s="30"/>
      <c r="E17" s="30"/>
      <c r="F17" s="34">
        <f>F7-F16</f>
        <v>0</v>
      </c>
      <c r="G17" s="32"/>
      <c r="H17" s="34">
        <f>H7-H16</f>
        <v>0</v>
      </c>
      <c r="I17" s="30"/>
      <c r="J17" s="30"/>
      <c r="K17" s="30"/>
      <c r="L17" s="30"/>
    </row>
    <row r="18" spans="1:13" s="39" customFormat="1" ht="11.25" x14ac:dyDescent="0.2">
      <c r="F18" s="40"/>
      <c r="G18" s="40"/>
      <c r="H18" s="40"/>
    </row>
    <row r="19" spans="1:13" s="30" customFormat="1" ht="15" x14ac:dyDescent="0.25">
      <c r="B19" s="30" t="s">
        <v>31</v>
      </c>
      <c r="F19" s="31"/>
      <c r="G19" s="32"/>
      <c r="H19" s="31"/>
    </row>
    <row r="20" spans="1:13" s="30" customFormat="1" ht="15" x14ac:dyDescent="0.25">
      <c r="B20" s="30" t="s">
        <v>32</v>
      </c>
      <c r="F20" s="35"/>
      <c r="G20" s="32"/>
      <c r="H20" s="35"/>
    </row>
    <row r="21" spans="1:13" s="30" customFormat="1" ht="15" x14ac:dyDescent="0.25">
      <c r="B21" s="30" t="s">
        <v>33</v>
      </c>
      <c r="F21" s="33"/>
      <c r="G21" s="32"/>
      <c r="H21" s="33"/>
    </row>
    <row r="22" spans="1:13" s="23" customFormat="1" ht="20.25" x14ac:dyDescent="0.3">
      <c r="A22" s="30"/>
      <c r="B22" s="30" t="s">
        <v>34</v>
      </c>
      <c r="C22" s="30"/>
      <c r="D22" s="30"/>
      <c r="E22" s="30"/>
      <c r="F22" s="34">
        <f>F19-F20-F21</f>
        <v>0</v>
      </c>
      <c r="G22" s="32"/>
      <c r="H22" s="34">
        <f>SUM(H19:H21)</f>
        <v>0</v>
      </c>
      <c r="I22" s="30"/>
      <c r="J22" s="30"/>
      <c r="K22" s="30"/>
      <c r="L22" s="30"/>
      <c r="M22" s="30"/>
    </row>
    <row r="23" spans="1:13" s="41" customFormat="1" ht="8.25" x14ac:dyDescent="0.15">
      <c r="F23" s="42"/>
      <c r="G23" s="42"/>
      <c r="H23" s="42"/>
    </row>
    <row r="24" spans="1:13" s="30" customFormat="1" ht="15" x14ac:dyDescent="0.25">
      <c r="B24" s="38" t="s">
        <v>116</v>
      </c>
      <c r="F24" s="31">
        <f>F17+F22</f>
        <v>0</v>
      </c>
      <c r="G24" s="32">
        <f>G17+G22</f>
        <v>0</v>
      </c>
      <c r="H24" s="31">
        <f>H17+H22</f>
        <v>0</v>
      </c>
    </row>
    <row r="25" spans="1:13" s="41" customFormat="1" ht="8.25" x14ac:dyDescent="0.15">
      <c r="B25" s="43"/>
      <c r="F25" s="42"/>
      <c r="G25" s="42"/>
      <c r="H25" s="42"/>
    </row>
    <row r="26" spans="1:13" s="30" customFormat="1" ht="15" x14ac:dyDescent="0.25">
      <c r="B26" s="30" t="s">
        <v>35</v>
      </c>
      <c r="F26" s="37"/>
      <c r="G26" s="32"/>
      <c r="H26" s="37"/>
    </row>
    <row r="27" spans="1:13" s="41" customFormat="1" ht="8.25" x14ac:dyDescent="0.15">
      <c r="F27" s="42"/>
      <c r="G27" s="42"/>
      <c r="H27" s="42"/>
    </row>
    <row r="28" spans="1:13" s="41" customFormat="1" ht="8.25" x14ac:dyDescent="0.15">
      <c r="F28" s="42"/>
      <c r="G28" s="42"/>
      <c r="H28" s="42"/>
    </row>
    <row r="29" spans="1:13" s="30" customFormat="1" ht="15" x14ac:dyDescent="0.25">
      <c r="B29" s="38" t="s">
        <v>36</v>
      </c>
      <c r="F29" s="37">
        <f>F24-F26</f>
        <v>0</v>
      </c>
      <c r="G29" s="42"/>
      <c r="H29" s="37">
        <f>SUM(H24:H26)</f>
        <v>0</v>
      </c>
    </row>
    <row r="30" spans="1:13" s="30" customFormat="1" ht="15" x14ac:dyDescent="0.25">
      <c r="F30" s="32"/>
      <c r="G30" s="32"/>
      <c r="H30" s="32"/>
    </row>
    <row r="31" spans="1:13" s="30" customFormat="1" ht="15" x14ac:dyDescent="0.25">
      <c r="B31" s="44" t="s">
        <v>37</v>
      </c>
      <c r="F31" s="32"/>
      <c r="G31" s="32"/>
      <c r="H31" s="32"/>
    </row>
    <row r="32" spans="1:13" s="30" customFormat="1" ht="15" x14ac:dyDescent="0.25">
      <c r="B32" s="44" t="s">
        <v>38</v>
      </c>
      <c r="F32" s="32"/>
      <c r="G32" s="32"/>
      <c r="H32" s="32"/>
    </row>
    <row r="33" spans="1:12" s="30" customFormat="1" ht="15" x14ac:dyDescent="0.25">
      <c r="B33" s="30" t="s">
        <v>39</v>
      </c>
      <c r="F33" s="31"/>
      <c r="G33" s="32"/>
      <c r="H33" s="31">
        <f>SUM(H31:H32)</f>
        <v>0</v>
      </c>
    </row>
    <row r="34" spans="1:12" s="30" customFormat="1" ht="15" x14ac:dyDescent="0.25">
      <c r="B34" s="30" t="s">
        <v>40</v>
      </c>
      <c r="F34" s="33"/>
      <c r="G34" s="32"/>
      <c r="H34" s="33"/>
    </row>
    <row r="35" spans="1:12" s="23" customFormat="1" ht="20.25" x14ac:dyDescent="0.3">
      <c r="A35" s="30"/>
      <c r="B35" s="30" t="s">
        <v>41</v>
      </c>
      <c r="C35" s="30"/>
      <c r="D35" s="30"/>
      <c r="E35" s="30"/>
      <c r="F35" s="34">
        <f>SUM(F33:F34)</f>
        <v>0</v>
      </c>
      <c r="G35" s="32"/>
      <c r="H35" s="34">
        <f>SUM(H33:H34)</f>
        <v>0</v>
      </c>
      <c r="I35" s="30"/>
      <c r="J35" s="30"/>
      <c r="K35" s="30"/>
      <c r="L35" s="30"/>
    </row>
    <row r="36" spans="1:12" s="30" customFormat="1" ht="15" x14ac:dyDescent="0.25">
      <c r="F36" s="32"/>
      <c r="G36" s="32"/>
      <c r="H36" s="32"/>
    </row>
    <row r="37" spans="1:12" s="30" customFormat="1" ht="15" x14ac:dyDescent="0.25">
      <c r="B37" s="30" t="s">
        <v>97</v>
      </c>
      <c r="F37" s="32"/>
      <c r="G37" s="32"/>
      <c r="H37" s="32"/>
    </row>
    <row r="38" spans="1:12" s="30" customFormat="1" ht="15" x14ac:dyDescent="0.25">
      <c r="B38" s="30" t="s">
        <v>98</v>
      </c>
      <c r="F38" s="32"/>
      <c r="G38" s="32"/>
      <c r="H38" s="32"/>
    </row>
    <row r="39" spans="1:12" s="30" customFormat="1" ht="15" x14ac:dyDescent="0.25">
      <c r="B39" s="30" t="s">
        <v>99</v>
      </c>
      <c r="F39" s="32"/>
      <c r="G39" s="32"/>
      <c r="H39" s="32"/>
    </row>
    <row r="40" spans="1:12" s="30" customFormat="1" ht="15" x14ac:dyDescent="0.25">
      <c r="F40" s="32"/>
      <c r="G40" s="32"/>
      <c r="H40" s="32"/>
    </row>
    <row r="41" spans="1:12" s="30" customFormat="1" ht="15" x14ac:dyDescent="0.25">
      <c r="B41" s="30" t="s">
        <v>118</v>
      </c>
      <c r="F41" s="32"/>
      <c r="G41" s="32"/>
      <c r="H41" s="32"/>
    </row>
    <row r="42" spans="1:12" s="30" customFormat="1" ht="15" x14ac:dyDescent="0.25">
      <c r="F42" s="32"/>
      <c r="G42" s="32"/>
      <c r="H42" s="32"/>
    </row>
    <row r="43" spans="1:12" s="30" customFormat="1" ht="15" x14ac:dyDescent="0.25">
      <c r="F43" s="32"/>
      <c r="G43" s="32"/>
      <c r="H43" s="32"/>
    </row>
    <row r="44" spans="1:12" s="30" customFormat="1" ht="15" x14ac:dyDescent="0.25">
      <c r="F44" s="32"/>
      <c r="G44" s="32"/>
      <c r="H44" s="32"/>
    </row>
    <row r="45" spans="1:12" s="30" customFormat="1" ht="15" x14ac:dyDescent="0.25">
      <c r="F45" s="32"/>
      <c r="G45" s="32"/>
      <c r="H45" s="32"/>
    </row>
    <row r="46" spans="1:12" s="30" customFormat="1" ht="15" x14ac:dyDescent="0.25">
      <c r="F46" s="32"/>
      <c r="G46" s="32"/>
      <c r="H46" s="32"/>
    </row>
    <row r="47" spans="1:12" s="30" customFormat="1" ht="15" x14ac:dyDescent="0.25">
      <c r="F47" s="32"/>
      <c r="G47" s="32"/>
      <c r="H47" s="32"/>
    </row>
  </sheetData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&amp;CLøsning oppgave 13.9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showGridLines="0" showZeros="0" tabSelected="1" topLeftCell="A20" zoomScaleNormal="100" workbookViewId="0">
      <selection activeCell="K10" sqref="K10"/>
    </sheetView>
  </sheetViews>
  <sheetFormatPr baseColWidth="10" defaultRowHeight="12.75" x14ac:dyDescent="0.2"/>
  <cols>
    <col min="1" max="1" width="4.85546875" style="19" customWidth="1"/>
    <col min="2" max="2" width="6.5703125" style="19" customWidth="1"/>
    <col min="3" max="3" width="29.42578125" style="19" customWidth="1"/>
    <col min="4" max="4" width="2.28515625" style="19" customWidth="1"/>
    <col min="5" max="5" width="11.42578125" style="19"/>
    <col min="6" max="6" width="2.28515625" style="19" customWidth="1"/>
    <col min="7" max="16384" width="11.42578125" style="19"/>
  </cols>
  <sheetData>
    <row r="1" spans="1:8" s="83" customFormat="1" ht="15.75" x14ac:dyDescent="0.25">
      <c r="A1" s="83" t="s">
        <v>121</v>
      </c>
    </row>
    <row r="2" spans="1:8" s="1" customFormat="1" ht="15.75" x14ac:dyDescent="0.25"/>
    <row r="3" spans="1:8" ht="18.75" x14ac:dyDescent="0.3">
      <c r="B3" s="24" t="s">
        <v>70</v>
      </c>
      <c r="C3" s="25"/>
      <c r="D3" s="69"/>
      <c r="E3" s="26" t="s">
        <v>19</v>
      </c>
      <c r="F3" s="26"/>
      <c r="G3" s="26" t="s">
        <v>71</v>
      </c>
      <c r="H3" s="70"/>
    </row>
    <row r="4" spans="1:8" s="71" customFormat="1" ht="8.25" x14ac:dyDescent="0.15">
      <c r="B4" s="41"/>
      <c r="C4" s="41"/>
      <c r="D4" s="41"/>
      <c r="E4" s="42"/>
      <c r="F4" s="42"/>
      <c r="G4" s="42"/>
    </row>
    <row r="5" spans="1:8" ht="15" x14ac:dyDescent="0.25">
      <c r="B5" s="38" t="s">
        <v>72</v>
      </c>
      <c r="C5" s="30"/>
      <c r="D5" s="30"/>
      <c r="E5" s="32"/>
      <c r="F5" s="32"/>
      <c r="G5" s="32"/>
    </row>
    <row r="6" spans="1:8" ht="15" x14ac:dyDescent="0.25">
      <c r="B6" s="38" t="s">
        <v>73</v>
      </c>
      <c r="C6" s="30"/>
      <c r="D6" s="30"/>
      <c r="E6" s="32"/>
      <c r="F6" s="32"/>
      <c r="G6" s="32"/>
    </row>
    <row r="7" spans="1:8" ht="15" x14ac:dyDescent="0.25">
      <c r="B7" s="30" t="s">
        <v>42</v>
      </c>
      <c r="C7" s="30"/>
      <c r="D7" s="30"/>
      <c r="E7" s="31"/>
      <c r="F7" s="32"/>
      <c r="G7" s="31"/>
    </row>
    <row r="8" spans="1:8" ht="15" x14ac:dyDescent="0.25">
      <c r="B8" s="30" t="s">
        <v>43</v>
      </c>
      <c r="C8" s="30"/>
      <c r="D8" s="30"/>
      <c r="E8" s="35"/>
      <c r="F8" s="32"/>
      <c r="G8" s="35"/>
    </row>
    <row r="9" spans="1:8" ht="15" x14ac:dyDescent="0.25">
      <c r="B9" s="30" t="s">
        <v>13</v>
      </c>
      <c r="C9" s="30"/>
      <c r="D9" s="30"/>
      <c r="E9" s="35"/>
      <c r="F9" s="32"/>
      <c r="G9" s="35"/>
    </row>
    <row r="10" spans="1:8" ht="15" x14ac:dyDescent="0.25">
      <c r="B10" s="30" t="s">
        <v>11</v>
      </c>
      <c r="C10" s="30"/>
      <c r="D10" s="30"/>
      <c r="E10" s="35"/>
      <c r="F10" s="32"/>
      <c r="G10" s="35"/>
    </row>
    <row r="11" spans="1:8" ht="15" x14ac:dyDescent="0.25">
      <c r="B11" s="30" t="s">
        <v>74</v>
      </c>
      <c r="C11" s="30"/>
      <c r="D11" s="30"/>
      <c r="E11" s="35"/>
      <c r="F11" s="32"/>
      <c r="G11" s="35"/>
    </row>
    <row r="12" spans="1:8" s="72" customFormat="1" ht="20.25" x14ac:dyDescent="0.3">
      <c r="B12" s="44" t="s">
        <v>75</v>
      </c>
      <c r="C12" s="23"/>
      <c r="D12" s="23"/>
      <c r="E12" s="34">
        <f>SUM(E7:E11)</f>
        <v>0</v>
      </c>
      <c r="F12" s="32"/>
      <c r="G12" s="34">
        <f>SUM(G7:G11)</f>
        <v>0</v>
      </c>
    </row>
    <row r="13" spans="1:8" x14ac:dyDescent="0.2">
      <c r="B13" s="39"/>
      <c r="C13" s="39"/>
      <c r="D13" s="39"/>
      <c r="E13" s="40"/>
      <c r="F13" s="40"/>
      <c r="G13" s="40"/>
    </row>
    <row r="14" spans="1:8" ht="15" x14ac:dyDescent="0.25">
      <c r="B14" s="38" t="s">
        <v>76</v>
      </c>
      <c r="C14" s="30"/>
      <c r="D14" s="30"/>
      <c r="E14" s="32"/>
      <c r="F14" s="32"/>
      <c r="G14" s="32"/>
    </row>
    <row r="15" spans="1:8" ht="15" x14ac:dyDescent="0.25">
      <c r="B15" s="30" t="s">
        <v>77</v>
      </c>
      <c r="C15" s="30"/>
      <c r="D15" s="30"/>
      <c r="E15" s="32"/>
      <c r="F15" s="32"/>
      <c r="G15" s="32"/>
    </row>
    <row r="16" spans="1:8" ht="15" x14ac:dyDescent="0.25">
      <c r="B16" s="30" t="s">
        <v>16</v>
      </c>
      <c r="C16" s="30"/>
      <c r="D16" s="30"/>
      <c r="E16" s="35"/>
      <c r="F16" s="32"/>
      <c r="G16" s="35"/>
    </row>
    <row r="17" spans="1:18" ht="15" x14ac:dyDescent="0.25">
      <c r="B17" s="30" t="s">
        <v>78</v>
      </c>
      <c r="C17" s="30"/>
      <c r="D17" s="30"/>
      <c r="E17" s="35"/>
      <c r="F17" s="32"/>
      <c r="G17" s="35"/>
    </row>
    <row r="18" spans="1:18" s="72" customFormat="1" ht="20.25" x14ac:dyDescent="0.3">
      <c r="A18" s="73"/>
      <c r="B18" s="44" t="s">
        <v>79</v>
      </c>
      <c r="C18" s="30"/>
      <c r="D18" s="30"/>
      <c r="E18" s="34">
        <f>SUM(E15:E17)</f>
        <v>0</v>
      </c>
      <c r="F18" s="32"/>
      <c r="G18" s="34">
        <f>SUM(G15:G17)</f>
        <v>0</v>
      </c>
      <c r="H18" s="73"/>
      <c r="I18" s="73"/>
      <c r="J18" s="73"/>
      <c r="K18" s="73"/>
      <c r="L18" s="73"/>
      <c r="M18" s="73"/>
    </row>
    <row r="19" spans="1:18" x14ac:dyDescent="0.2">
      <c r="B19" s="43"/>
      <c r="C19" s="41"/>
      <c r="D19" s="41"/>
      <c r="E19" s="74"/>
      <c r="F19" s="42"/>
      <c r="G19" s="74"/>
    </row>
    <row r="20" spans="1:18" ht="15.75" thickBot="1" x14ac:dyDescent="0.3">
      <c r="B20" s="44" t="s">
        <v>80</v>
      </c>
      <c r="C20" s="30"/>
      <c r="D20" s="30"/>
      <c r="E20" s="75">
        <f>E12+E18</f>
        <v>0</v>
      </c>
      <c r="F20" s="32"/>
      <c r="G20" s="75">
        <f>G12+G18</f>
        <v>0</v>
      </c>
    </row>
    <row r="21" spans="1:18" ht="15" x14ac:dyDescent="0.25">
      <c r="B21" s="30"/>
      <c r="C21" s="30"/>
      <c r="D21" s="30"/>
      <c r="E21" s="32"/>
      <c r="F21" s="32"/>
      <c r="G21" s="32"/>
    </row>
    <row r="22" spans="1:18" ht="15" x14ac:dyDescent="0.25">
      <c r="B22" s="38" t="s">
        <v>81</v>
      </c>
      <c r="C22" s="30"/>
      <c r="D22" s="30"/>
      <c r="E22" s="32"/>
      <c r="F22" s="32"/>
      <c r="G22" s="32"/>
    </row>
    <row r="23" spans="1:18" ht="15" x14ac:dyDescent="0.25">
      <c r="B23" s="38" t="s">
        <v>82</v>
      </c>
      <c r="C23" s="30"/>
      <c r="D23" s="30"/>
      <c r="E23" s="32"/>
      <c r="F23" s="32"/>
      <c r="G23" s="32"/>
    </row>
    <row r="24" spans="1:18" ht="15" x14ac:dyDescent="0.25">
      <c r="B24" s="30" t="s">
        <v>48</v>
      </c>
      <c r="C24" s="30"/>
      <c r="D24" s="30"/>
      <c r="E24" s="31"/>
      <c r="F24" s="32"/>
      <c r="G24" s="31"/>
    </row>
    <row r="25" spans="1:18" ht="15" x14ac:dyDescent="0.25">
      <c r="B25" s="30" t="s">
        <v>49</v>
      </c>
      <c r="C25" s="30"/>
      <c r="D25" s="30"/>
      <c r="E25" s="33"/>
      <c r="F25" s="32"/>
      <c r="G25" s="33"/>
    </row>
    <row r="26" spans="1:18" s="72" customFormat="1" ht="20.25" x14ac:dyDescent="0.3">
      <c r="A26" s="73"/>
      <c r="B26" s="44" t="s">
        <v>83</v>
      </c>
      <c r="C26" s="30"/>
      <c r="D26" s="30"/>
      <c r="E26" s="34">
        <f>SUM(E24:E25)</f>
        <v>0</v>
      </c>
      <c r="F26" s="32"/>
      <c r="G26" s="34">
        <f>SUM(G24:G25)</f>
        <v>0</v>
      </c>
      <c r="H26" s="73"/>
      <c r="I26" s="73"/>
      <c r="J26" s="73"/>
      <c r="K26" s="73"/>
      <c r="L26" s="73"/>
      <c r="M26" s="73"/>
      <c r="N26" s="73"/>
    </row>
    <row r="27" spans="1:18" x14ac:dyDescent="0.2">
      <c r="B27" s="41"/>
      <c r="C27" s="41"/>
      <c r="D27" s="41"/>
      <c r="E27" s="42"/>
      <c r="F27" s="42"/>
      <c r="G27" s="42"/>
    </row>
    <row r="28" spans="1:18" ht="15" x14ac:dyDescent="0.25">
      <c r="B28" s="38" t="s">
        <v>84</v>
      </c>
      <c r="C28" s="30"/>
      <c r="D28" s="30"/>
      <c r="E28" s="32"/>
      <c r="F28" s="32"/>
      <c r="G28" s="32"/>
    </row>
    <row r="29" spans="1:18" ht="15" x14ac:dyDescent="0.25">
      <c r="B29" s="30" t="s">
        <v>50</v>
      </c>
      <c r="C29" s="30"/>
      <c r="D29" s="30"/>
      <c r="E29" s="31"/>
      <c r="F29" s="32"/>
      <c r="G29" s="31"/>
    </row>
    <row r="30" spans="1:18" s="72" customFormat="1" ht="20.25" x14ac:dyDescent="0.3">
      <c r="A30" s="73"/>
      <c r="B30" s="44" t="s">
        <v>85</v>
      </c>
      <c r="C30" s="30"/>
      <c r="D30" s="30"/>
      <c r="E30" s="34">
        <f>SUM(E29)</f>
        <v>0</v>
      </c>
      <c r="F30" s="32"/>
      <c r="G30" s="34">
        <f>SUM(G29)</f>
        <v>0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 s="72" customFormat="1" ht="20.25" x14ac:dyDescent="0.3">
      <c r="A31" s="73"/>
      <c r="B31" s="44"/>
      <c r="C31" s="30"/>
      <c r="D31" s="30"/>
      <c r="E31" s="32"/>
      <c r="F31" s="32"/>
      <c r="G31" s="3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 ht="15" x14ac:dyDescent="0.25">
      <c r="A32" s="73"/>
      <c r="B32" s="30" t="s">
        <v>86</v>
      </c>
      <c r="C32" s="30"/>
      <c r="D32" s="30"/>
      <c r="E32" s="32"/>
      <c r="F32" s="32"/>
      <c r="G32" s="32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spans="1:24" s="72" customFormat="1" ht="20.25" x14ac:dyDescent="0.3">
      <c r="A33" s="73"/>
      <c r="B33" s="44" t="s">
        <v>87</v>
      </c>
      <c r="C33" s="30"/>
      <c r="D33" s="30"/>
      <c r="E33" s="34">
        <f>SUM(E32)</f>
        <v>0</v>
      </c>
      <c r="F33" s="32"/>
      <c r="G33" s="34">
        <f>SUM(G32)</f>
        <v>0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24" x14ac:dyDescent="0.2">
      <c r="B34" s="41"/>
      <c r="C34" s="41"/>
      <c r="D34" s="41"/>
      <c r="E34" s="42"/>
      <c r="F34" s="42"/>
      <c r="G34" s="42"/>
    </row>
    <row r="35" spans="1:24" ht="15" x14ac:dyDescent="0.25">
      <c r="B35" s="30" t="s">
        <v>52</v>
      </c>
      <c r="C35" s="30"/>
      <c r="D35" s="30"/>
      <c r="E35" s="32"/>
      <c r="F35" s="32"/>
      <c r="G35" s="32"/>
    </row>
    <row r="36" spans="1:24" ht="15" x14ac:dyDescent="0.25">
      <c r="B36" s="30" t="s">
        <v>53</v>
      </c>
      <c r="C36" s="30"/>
      <c r="D36" s="30"/>
      <c r="E36" s="35"/>
      <c r="F36" s="32"/>
      <c r="G36" s="35"/>
    </row>
    <row r="37" spans="1:24" ht="15" x14ac:dyDescent="0.25">
      <c r="B37" s="30" t="s">
        <v>54</v>
      </c>
      <c r="C37" s="30"/>
      <c r="D37" s="30"/>
      <c r="E37" s="35"/>
      <c r="F37" s="32"/>
      <c r="G37" s="35"/>
    </row>
    <row r="38" spans="1:24" ht="15" x14ac:dyDescent="0.25">
      <c r="B38" s="30" t="s">
        <v>88</v>
      </c>
      <c r="C38" s="30"/>
      <c r="D38" s="30"/>
      <c r="E38" s="35"/>
      <c r="F38" s="32"/>
      <c r="G38" s="35"/>
    </row>
    <row r="39" spans="1:24" ht="15" x14ac:dyDescent="0.25">
      <c r="B39" s="30" t="s">
        <v>89</v>
      </c>
      <c r="C39" s="30"/>
      <c r="D39" s="30"/>
      <c r="E39" s="32"/>
      <c r="F39" s="32"/>
      <c r="G39" s="32"/>
    </row>
    <row r="40" spans="1:24" s="72" customFormat="1" ht="20.25" x14ac:dyDescent="0.3">
      <c r="A40" s="30"/>
      <c r="B40" s="44" t="s">
        <v>90</v>
      </c>
      <c r="C40" s="30"/>
      <c r="D40" s="30"/>
      <c r="E40" s="34">
        <f>SUM(E35:E39)</f>
        <v>0</v>
      </c>
      <c r="F40" s="32"/>
      <c r="G40" s="34">
        <f>SUM(G35:G39)</f>
        <v>0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x14ac:dyDescent="0.2">
      <c r="B41" s="41"/>
      <c r="C41" s="41"/>
      <c r="D41" s="41"/>
      <c r="E41" s="42"/>
      <c r="F41" s="42"/>
      <c r="G41" s="42"/>
    </row>
    <row r="42" spans="1:24" ht="15.75" thickBot="1" x14ac:dyDescent="0.3">
      <c r="B42" s="44" t="s">
        <v>91</v>
      </c>
      <c r="C42" s="30"/>
      <c r="D42" s="30"/>
      <c r="E42" s="75">
        <f>E26+E32+E40+E29</f>
        <v>0</v>
      </c>
      <c r="F42" s="32">
        <f>F25+F32+F40+F29</f>
        <v>0</v>
      </c>
      <c r="G42" s="75">
        <f>G25+G32+G40+G29</f>
        <v>0</v>
      </c>
    </row>
  </sheetData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>
    <oddHeader>&amp;CLøsning oppgave 13.9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13.9</vt:lpstr>
      <vt:lpstr>Resultat 13.9</vt:lpstr>
      <vt:lpstr>Balanse 13.9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2024-04-03T11:32:57Z</cp:lastPrinted>
  <dcterms:created xsi:type="dcterms:W3CDTF">1997-01-16T18:32:43Z</dcterms:created>
  <dcterms:modified xsi:type="dcterms:W3CDTF">2024-08-14T13:07:25Z</dcterms:modified>
</cp:coreProperties>
</file>