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24549C81-F3FF-485D-9839-00481C683919}" xr6:coauthVersionLast="47" xr6:coauthVersionMax="47" xr10:uidLastSave="{00000000-0000-0000-0000-000000000000}"/>
  <bookViews>
    <workbookView xWindow="-105" yWindow="0" windowWidth="19410" windowHeight="20985" activeTab="4" xr2:uid="{00000000-000D-0000-FFFF-FFFF00000000}"/>
  </bookViews>
  <sheets>
    <sheet name="Oppgave 1" sheetId="3" r:id="rId1"/>
    <sheet name="Oppgave 2" sheetId="4" r:id="rId2"/>
    <sheet name="Oppgave 3" sheetId="5" r:id="rId3"/>
    <sheet name="Oppgave 4" sheetId="6" r:id="rId4"/>
    <sheet name="Oppgave 5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B7" i="7" s="1"/>
  <c r="D4" i="7" s="1"/>
  <c r="D1" i="7"/>
  <c r="B6" i="7" s="1"/>
  <c r="B3" i="6"/>
  <c r="D2" i="6" s="1"/>
  <c r="B7" i="6" s="1"/>
  <c r="B2" i="6"/>
  <c r="D1" i="6" s="1"/>
  <c r="B6" i="6" s="1"/>
  <c r="B8" i="5"/>
  <c r="B10" i="5" s="1"/>
  <c r="B5" i="5"/>
  <c r="B8" i="4"/>
  <c r="B10" i="4" s="1"/>
  <c r="B5" i="4"/>
  <c r="B6" i="3"/>
  <c r="B7" i="3"/>
  <c r="B2" i="3"/>
  <c r="B3" i="3"/>
  <c r="B9" i="5"/>
  <c r="B11" i="5" s="1"/>
  <c r="D4" i="3" l="1"/>
  <c r="B12" i="3" s="1"/>
  <c r="C12" i="3" s="1"/>
  <c r="D3" i="3"/>
  <c r="B9" i="4"/>
  <c r="B11" i="4" s="1"/>
  <c r="B13" i="4" s="1"/>
  <c r="B13" i="5"/>
  <c r="B14" i="5" s="1"/>
  <c r="D3" i="6"/>
  <c r="B8" i="6" s="1"/>
  <c r="C11" i="3"/>
  <c r="C13" i="3" s="1"/>
  <c r="B11" i="3"/>
  <c r="B13" i="3" s="1"/>
  <c r="B8" i="3"/>
  <c r="D3" i="7"/>
  <c r="B8" i="7" s="1"/>
  <c r="D4" i="6"/>
  <c r="C13" i="7" l="1"/>
  <c r="B9" i="7"/>
  <c r="B9" i="6"/>
  <c r="B12" i="6" s="1"/>
  <c r="B11" i="6"/>
</calcChain>
</file>

<file path=xl/sharedStrings.xml><?xml version="1.0" encoding="utf-8"?>
<sst xmlns="http://schemas.openxmlformats.org/spreadsheetml/2006/main" count="71" uniqueCount="40">
  <si>
    <t>Po</t>
  </si>
  <si>
    <t>uS0</t>
  </si>
  <si>
    <t>u</t>
  </si>
  <si>
    <t>dS0</t>
  </si>
  <si>
    <t>d</t>
  </si>
  <si>
    <t>m</t>
  </si>
  <si>
    <t>I</t>
  </si>
  <si>
    <t>L</t>
  </si>
  <si>
    <t>rf</t>
  </si>
  <si>
    <t>Ku</t>
  </si>
  <si>
    <t>Kd</t>
  </si>
  <si>
    <t>K0</t>
  </si>
  <si>
    <t>Opp</t>
  </si>
  <si>
    <t>Ned</t>
  </si>
  <si>
    <t>76 % av aksje</t>
  </si>
  <si>
    <t>Lån</t>
  </si>
  <si>
    <t>Pay off</t>
  </si>
  <si>
    <t>Aksjekurs nå</t>
  </si>
  <si>
    <t>Innløsningskurs</t>
  </si>
  <si>
    <t>Risikofri rente</t>
  </si>
  <si>
    <t>Standardavvik</t>
  </si>
  <si>
    <t>E</t>
  </si>
  <si>
    <t>Tid til forfall (dager)</t>
  </si>
  <si>
    <t>d1</t>
  </si>
  <si>
    <t>d2</t>
  </si>
  <si>
    <t>N(d1)</t>
  </si>
  <si>
    <t>N(d2)</t>
  </si>
  <si>
    <t>Opsjonsverdi</t>
  </si>
  <si>
    <t>Salgsopsjon</t>
  </si>
  <si>
    <t>uP0</t>
  </si>
  <si>
    <t>dP0</t>
  </si>
  <si>
    <t>Cu</t>
  </si>
  <si>
    <t>Cd</t>
  </si>
  <si>
    <t>C0</t>
  </si>
  <si>
    <t>S0</t>
  </si>
  <si>
    <t>Kjøpsopsjon</t>
  </si>
  <si>
    <t>So</t>
  </si>
  <si>
    <t>Verdi kjøpsopsjon</t>
  </si>
  <si>
    <t>Opsjonspremie</t>
  </si>
  <si>
    <t>Investeringen er lønnsom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</si>
</sst>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0.0\ %"/>
    <numFmt numFmtId="167" formatCode="0.0000"/>
    <numFmt numFmtId="168" formatCode="0.00000"/>
    <numFmt numFmtId="169" formatCode="_ * #,##0_ ;_ * \-#,##0_ ;_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7" fontId="0" fillId="0" borderId="0" xfId="0" applyNumberFormat="1"/>
    <xf numFmtId="0" fontId="2" fillId="0" borderId="0" xfId="0" applyFont="1" applyAlignment="1">
      <alignment horizontal="center"/>
    </xf>
    <xf numFmtId="3" fontId="0" fillId="0" borderId="0" xfId="0" applyNumberFormat="1"/>
    <xf numFmtId="3" fontId="0" fillId="3" borderId="1" xfId="0" applyNumberFormat="1" applyFill="1" applyBorder="1"/>
    <xf numFmtId="3" fontId="0" fillId="3" borderId="2" xfId="0" applyNumberFormat="1" applyFill="1" applyBorder="1"/>
    <xf numFmtId="10" fontId="0" fillId="3" borderId="2" xfId="2" applyNumberFormat="1" applyFont="1" applyFill="1" applyBorder="1"/>
    <xf numFmtId="10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168" fontId="0" fillId="3" borderId="1" xfId="0" applyNumberFormat="1" applyFill="1" applyBorder="1"/>
    <xf numFmtId="168" fontId="0" fillId="3" borderId="2" xfId="0" applyNumberFormat="1" applyFill="1" applyBorder="1"/>
    <xf numFmtId="168" fontId="0" fillId="3" borderId="3" xfId="0" applyNumberFormat="1" applyFill="1" applyBorder="1"/>
    <xf numFmtId="0" fontId="0" fillId="4" borderId="1" xfId="0" applyFill="1" applyBorder="1"/>
    <xf numFmtId="0" fontId="0" fillId="4" borderId="3" xfId="0" applyFill="1" applyBorder="1"/>
    <xf numFmtId="2" fontId="0" fillId="2" borderId="1" xfId="0" applyNumberFormat="1" applyFill="1" applyBorder="1"/>
    <xf numFmtId="2" fontId="0" fillId="2" borderId="3" xfId="0" applyNumberFormat="1" applyFill="1" applyBorder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4" borderId="1" xfId="0" applyNumberFormat="1" applyFill="1" applyBorder="1"/>
    <xf numFmtId="168" fontId="0" fillId="4" borderId="2" xfId="0" applyNumberFormat="1" applyFill="1" applyBorder="1"/>
    <xf numFmtId="3" fontId="0" fillId="4" borderId="2" xfId="0" applyNumberFormat="1" applyFill="1" applyBorder="1"/>
    <xf numFmtId="166" fontId="0" fillId="4" borderId="3" xfId="0" applyNumberFormat="1" applyFill="1" applyBorder="1"/>
    <xf numFmtId="2" fontId="0" fillId="6" borderId="1" xfId="0" applyNumberFormat="1" applyFill="1" applyBorder="1"/>
    <xf numFmtId="2" fontId="0" fillId="6" borderId="2" xfId="0" applyNumberFormat="1" applyFill="1" applyBorder="1"/>
    <xf numFmtId="3" fontId="0" fillId="6" borderId="1" xfId="0" applyNumberFormat="1" applyFill="1" applyBorder="1"/>
    <xf numFmtId="0" fontId="0" fillId="6" borderId="2" xfId="0" applyFill="1" applyBorder="1"/>
    <xf numFmtId="0" fontId="0" fillId="6" borderId="3" xfId="0" applyFill="1" applyBorder="1"/>
    <xf numFmtId="2" fontId="0" fillId="2" borderId="2" xfId="0" applyNumberFormat="1" applyFill="1" applyBorder="1"/>
    <xf numFmtId="0" fontId="4" fillId="4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2" fontId="0" fillId="10" borderId="4" xfId="0" applyNumberFormat="1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3" fontId="0" fillId="11" borderId="1" xfId="0" applyNumberFormat="1" applyFill="1" applyBorder="1"/>
    <xf numFmtId="3" fontId="0" fillId="11" borderId="2" xfId="0" applyNumberFormat="1" applyFill="1" applyBorder="1"/>
    <xf numFmtId="10" fontId="0" fillId="11" borderId="2" xfId="2" applyNumberFormat="1" applyFont="1" applyFill="1" applyBorder="1"/>
    <xf numFmtId="10" fontId="0" fillId="11" borderId="2" xfId="0" applyNumberFormat="1" applyFill="1" applyBorder="1"/>
    <xf numFmtId="0" fontId="0" fillId="11" borderId="2" xfId="0" applyFill="1" applyBorder="1"/>
    <xf numFmtId="0" fontId="0" fillId="11" borderId="3" xfId="0" applyFill="1" applyBorder="1"/>
    <xf numFmtId="168" fontId="0" fillId="11" borderId="1" xfId="0" applyNumberFormat="1" applyFill="1" applyBorder="1"/>
    <xf numFmtId="168" fontId="0" fillId="11" borderId="2" xfId="0" applyNumberFormat="1" applyFill="1" applyBorder="1"/>
    <xf numFmtId="168" fontId="0" fillId="11" borderId="3" xfId="0" applyNumberFormat="1" applyFill="1" applyBorder="1"/>
    <xf numFmtId="2" fontId="0" fillId="2" borderId="4" xfId="0" applyNumberFormat="1" applyFill="1" applyBorder="1"/>
    <xf numFmtId="0" fontId="0" fillId="4" borderId="4" xfId="0" applyFill="1" applyBorder="1"/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69" fontId="0" fillId="11" borderId="1" xfId="1" applyNumberFormat="1" applyFont="1" applyFill="1" applyBorder="1"/>
    <xf numFmtId="169" fontId="0" fillId="11" borderId="2" xfId="1" applyNumberFormat="1" applyFont="1" applyFill="1" applyBorder="1"/>
    <xf numFmtId="167" fontId="0" fillId="11" borderId="2" xfId="0" applyNumberFormat="1" applyFill="1" applyBorder="1"/>
    <xf numFmtId="169" fontId="0" fillId="11" borderId="3" xfId="1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0" fillId="4" borderId="2" xfId="0" applyNumberFormat="1" applyFill="1" applyBorder="1"/>
    <xf numFmtId="169" fontId="0" fillId="6" borderId="1" xfId="1" applyNumberFormat="1" applyFont="1" applyFill="1" applyBorder="1"/>
    <xf numFmtId="1" fontId="0" fillId="6" borderId="2" xfId="0" applyNumberFormat="1" applyFill="1" applyBorder="1"/>
    <xf numFmtId="169" fontId="0" fillId="6" borderId="2" xfId="1" applyNumberFormat="1" applyFont="1" applyFill="1" applyBorder="1"/>
    <xf numFmtId="169" fontId="0" fillId="6" borderId="3" xfId="1" applyNumberFormat="1" applyFont="1" applyFill="1" applyBorder="1"/>
    <xf numFmtId="0" fontId="2" fillId="7" borderId="1" xfId="0" applyFont="1" applyFill="1" applyBorder="1"/>
    <xf numFmtId="0" fontId="2" fillId="7" borderId="3" xfId="0" applyFont="1" applyFill="1" applyBorder="1"/>
    <xf numFmtId="169" fontId="4" fillId="8" borderId="1" xfId="1" applyNumberFormat="1" applyFont="1" applyFill="1" applyBorder="1"/>
    <xf numFmtId="169" fontId="4" fillId="8" borderId="3" xfId="1" applyNumberFormat="1" applyFont="1" applyFill="1" applyBorder="1"/>
    <xf numFmtId="0" fontId="0" fillId="4" borderId="2" xfId="0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0" fontId="2" fillId="11" borderId="2" xfId="0" applyFont="1" applyFill="1" applyBorder="1" applyAlignment="1">
      <alignment horizontal="center"/>
    </xf>
    <xf numFmtId="167" fontId="0" fillId="6" borderId="2" xfId="0" applyNumberFormat="1" applyFill="1" applyBorder="1"/>
    <xf numFmtId="3" fontId="0" fillId="6" borderId="3" xfId="1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zoomScale="170" zoomScaleNormal="170" workbookViewId="0">
      <selection activeCell="E10" sqref="E10"/>
    </sheetView>
  </sheetViews>
  <sheetFormatPr baseColWidth="10" defaultColWidth="11.42578125" defaultRowHeight="12.75" x14ac:dyDescent="0.2"/>
  <cols>
    <col min="1" max="1" width="13" bestFit="1" customWidth="1"/>
  </cols>
  <sheetData>
    <row r="1" spans="1:4" x14ac:dyDescent="0.2">
      <c r="A1" s="20" t="s">
        <v>0</v>
      </c>
      <c r="B1" s="23">
        <v>350</v>
      </c>
      <c r="C1" s="20" t="s">
        <v>1</v>
      </c>
      <c r="D1" s="29">
        <v>425</v>
      </c>
    </row>
    <row r="2" spans="1:4" x14ac:dyDescent="0.2">
      <c r="A2" s="21" t="s">
        <v>2</v>
      </c>
      <c r="B2" s="24">
        <f>D1/B1</f>
        <v>1.2142857142857142</v>
      </c>
      <c r="C2" s="21" t="s">
        <v>3</v>
      </c>
      <c r="D2" s="30">
        <v>300</v>
      </c>
    </row>
    <row r="3" spans="1:4" x14ac:dyDescent="0.2">
      <c r="A3" s="21" t="s">
        <v>4</v>
      </c>
      <c r="B3" s="24">
        <f>D2/B1</f>
        <v>0.8571428571428571</v>
      </c>
      <c r="C3" s="21" t="s">
        <v>5</v>
      </c>
      <c r="D3" s="30">
        <f>(B6-B7)/(B1*(B2-B3))</f>
        <v>0.76000000000000012</v>
      </c>
    </row>
    <row r="4" spans="1:4" x14ac:dyDescent="0.2">
      <c r="A4" s="21" t="s">
        <v>6</v>
      </c>
      <c r="B4" s="25">
        <v>330</v>
      </c>
      <c r="C4" s="22" t="s">
        <v>7</v>
      </c>
      <c r="D4" s="31">
        <f>(B2*B7-B3*B6)/((B2-B3)*(1+B5))</f>
        <v>-217.14285714285717</v>
      </c>
    </row>
    <row r="5" spans="1:4" x14ac:dyDescent="0.2">
      <c r="A5" s="21" t="s">
        <v>8</v>
      </c>
      <c r="B5" s="26">
        <v>0.05</v>
      </c>
    </row>
    <row r="6" spans="1:4" x14ac:dyDescent="0.2">
      <c r="A6" s="21" t="s">
        <v>9</v>
      </c>
      <c r="B6" s="27">
        <f>D1-B4</f>
        <v>95</v>
      </c>
    </row>
    <row r="7" spans="1:4" x14ac:dyDescent="0.2">
      <c r="A7" s="21" t="s">
        <v>10</v>
      </c>
      <c r="B7" s="28">
        <f>IF(D2&gt;B4,D2-B4,0)</f>
        <v>0</v>
      </c>
    </row>
    <row r="8" spans="1:4" x14ac:dyDescent="0.2">
      <c r="A8" s="36" t="s">
        <v>11</v>
      </c>
      <c r="B8" s="37">
        <f>D3*B1+D4</f>
        <v>48.85714285714289</v>
      </c>
    </row>
    <row r="10" spans="1:4" x14ac:dyDescent="0.2">
      <c r="B10" s="34" t="s">
        <v>12</v>
      </c>
      <c r="C10" s="34" t="s">
        <v>13</v>
      </c>
    </row>
    <row r="11" spans="1:4" x14ac:dyDescent="0.2">
      <c r="A11" s="33" t="s">
        <v>14</v>
      </c>
      <c r="B11" s="32">
        <f>D3*D1</f>
        <v>323.00000000000006</v>
      </c>
      <c r="C11" s="32">
        <f>D2*D3</f>
        <v>228.00000000000003</v>
      </c>
    </row>
    <row r="12" spans="1:4" x14ac:dyDescent="0.2">
      <c r="A12" s="14" t="s">
        <v>15</v>
      </c>
      <c r="B12" s="16">
        <f>D4*(1+B5)</f>
        <v>-228.00000000000003</v>
      </c>
      <c r="C12" s="16">
        <f>B12</f>
        <v>-228.00000000000003</v>
      </c>
    </row>
    <row r="13" spans="1:4" x14ac:dyDescent="0.2">
      <c r="A13" s="14" t="s">
        <v>16</v>
      </c>
      <c r="B13" s="16">
        <f>SUM(B11:B12)</f>
        <v>95.000000000000028</v>
      </c>
      <c r="C13" s="16">
        <f>SUM(C11:C12)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zoomScale="140" zoomScaleNormal="140" workbookViewId="0">
      <selection activeCell="D17" sqref="D17"/>
    </sheetView>
  </sheetViews>
  <sheetFormatPr baseColWidth="10" defaultColWidth="11.42578125" defaultRowHeight="12.75" x14ac:dyDescent="0.2"/>
  <cols>
    <col min="1" max="1" width="18.28515625" customWidth="1"/>
    <col min="2" max="2" width="14.7109375" bestFit="1" customWidth="1"/>
    <col min="3" max="3" width="12.140625" bestFit="1" customWidth="1"/>
    <col min="4" max="4" width="9.140625" bestFit="1" customWidth="1"/>
    <col min="5" max="5" width="9" bestFit="1" customWidth="1"/>
    <col min="6" max="6" width="8.140625" bestFit="1" customWidth="1"/>
    <col min="7" max="7" width="11.42578125" customWidth="1"/>
    <col min="8" max="8" width="8" bestFit="1" customWidth="1"/>
  </cols>
  <sheetData>
    <row r="1" spans="1:2" x14ac:dyDescent="0.2">
      <c r="A1" s="38" t="s">
        <v>17</v>
      </c>
      <c r="B1" s="41">
        <v>110</v>
      </c>
    </row>
    <row r="2" spans="1:2" x14ac:dyDescent="0.2">
      <c r="A2" s="39" t="s">
        <v>18</v>
      </c>
      <c r="B2" s="42">
        <v>110</v>
      </c>
    </row>
    <row r="3" spans="1:2" x14ac:dyDescent="0.2">
      <c r="A3" s="39" t="s">
        <v>19</v>
      </c>
      <c r="B3" s="43">
        <v>1.9E-2</v>
      </c>
    </row>
    <row r="4" spans="1:2" x14ac:dyDescent="0.2">
      <c r="A4" s="39" t="s">
        <v>20</v>
      </c>
      <c r="B4" s="44">
        <v>0.26819999999999999</v>
      </c>
    </row>
    <row r="5" spans="1:2" x14ac:dyDescent="0.2">
      <c r="A5" s="39" t="s">
        <v>21</v>
      </c>
      <c r="B5" s="45">
        <f>EXP(1)</f>
        <v>2.7182818284590451</v>
      </c>
    </row>
    <row r="6" spans="1:2" x14ac:dyDescent="0.2">
      <c r="A6" s="40" t="s">
        <v>22</v>
      </c>
      <c r="B6" s="46">
        <v>49</v>
      </c>
    </row>
    <row r="8" spans="1:2" x14ac:dyDescent="0.2">
      <c r="A8" s="38" t="s">
        <v>23</v>
      </c>
      <c r="B8" s="47">
        <f>(LN(B1/B2)+B3*B6/365)/(B4*(B6/365)^0.5)+0.5*B4*((B6/365)^0.5)</f>
        <v>7.5090321773311597E-2</v>
      </c>
    </row>
    <row r="9" spans="1:2" x14ac:dyDescent="0.2">
      <c r="A9" s="39" t="s">
        <v>24</v>
      </c>
      <c r="B9" s="48">
        <f>B8-(B6/365)^0.5*B4</f>
        <v>-2.3177285453775121E-2</v>
      </c>
    </row>
    <row r="10" spans="1:2" x14ac:dyDescent="0.2">
      <c r="A10" s="39" t="s">
        <v>25</v>
      </c>
      <c r="B10" s="48">
        <f>NORMSDIST(B8)</f>
        <v>0.52992857590443498</v>
      </c>
    </row>
    <row r="11" spans="1:2" x14ac:dyDescent="0.2">
      <c r="A11" s="40" t="s">
        <v>26</v>
      </c>
      <c r="B11" s="49">
        <f>NORMSDIST(B9)</f>
        <v>0.49075442866107805</v>
      </c>
    </row>
    <row r="12" spans="1:2" x14ac:dyDescent="0.2">
      <c r="B12" s="1"/>
    </row>
    <row r="13" spans="1:2" x14ac:dyDescent="0.2">
      <c r="A13" s="51" t="s">
        <v>27</v>
      </c>
      <c r="B13" s="50">
        <f>B1*B10-(B2/(B5^(B3*B6/365)))*B11</f>
        <v>4.44667433138288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zoomScale="140" zoomScaleNormal="140" workbookViewId="0">
      <selection activeCell="D9" sqref="D9"/>
    </sheetView>
  </sheetViews>
  <sheetFormatPr baseColWidth="10" defaultColWidth="11.42578125" defaultRowHeight="12.75" x14ac:dyDescent="0.2"/>
  <cols>
    <col min="1" max="1" width="18.140625" customWidth="1"/>
  </cols>
  <sheetData>
    <row r="1" spans="1:2" x14ac:dyDescent="0.2">
      <c r="A1" s="17" t="s">
        <v>17</v>
      </c>
      <c r="B1" s="4">
        <v>215</v>
      </c>
    </row>
    <row r="2" spans="1:2" x14ac:dyDescent="0.2">
      <c r="A2" s="18" t="s">
        <v>18</v>
      </c>
      <c r="B2" s="5">
        <v>200</v>
      </c>
    </row>
    <row r="3" spans="1:2" x14ac:dyDescent="0.2">
      <c r="A3" s="18" t="s">
        <v>19</v>
      </c>
      <c r="B3" s="6">
        <v>1.9E-2</v>
      </c>
    </row>
    <row r="4" spans="1:2" x14ac:dyDescent="0.2">
      <c r="A4" s="18" t="s">
        <v>20</v>
      </c>
      <c r="B4" s="7">
        <v>0.25629999999999997</v>
      </c>
    </row>
    <row r="5" spans="1:2" x14ac:dyDescent="0.2">
      <c r="A5" s="18" t="s">
        <v>21</v>
      </c>
      <c r="B5" s="8">
        <f>EXP(1)</f>
        <v>2.7182818284590451</v>
      </c>
    </row>
    <row r="6" spans="1:2" x14ac:dyDescent="0.2">
      <c r="A6" s="19" t="s">
        <v>22</v>
      </c>
      <c r="B6" s="9">
        <v>175</v>
      </c>
    </row>
    <row r="8" spans="1:2" x14ac:dyDescent="0.2">
      <c r="A8" s="17" t="s">
        <v>23</v>
      </c>
      <c r="B8" s="10">
        <f>(LN(B1/B2)+B3*B6/365)/(B4*(B6/365)^0.5)+0.5*B4*((B6/365)^0.5)</f>
        <v>0.54757772228578738</v>
      </c>
    </row>
    <row r="9" spans="1:2" x14ac:dyDescent="0.2">
      <c r="A9" s="18" t="s">
        <v>24</v>
      </c>
      <c r="B9" s="11">
        <f>B8-(B6/365)^0.5*B4</f>
        <v>0.37010925508861159</v>
      </c>
    </row>
    <row r="10" spans="1:2" x14ac:dyDescent="0.2">
      <c r="A10" s="18" t="s">
        <v>25</v>
      </c>
      <c r="B10" s="11">
        <f>NORMSDIST(B8)</f>
        <v>0.70800905516707957</v>
      </c>
    </row>
    <row r="11" spans="1:2" x14ac:dyDescent="0.2">
      <c r="A11" s="19" t="s">
        <v>26</v>
      </c>
      <c r="B11" s="12">
        <f>NORMSDIST(B9)</f>
        <v>0.64434945677742661</v>
      </c>
    </row>
    <row r="12" spans="1:2" x14ac:dyDescent="0.2">
      <c r="B12" s="1"/>
    </row>
    <row r="13" spans="1:2" x14ac:dyDescent="0.2">
      <c r="A13" s="13" t="s">
        <v>27</v>
      </c>
      <c r="B13" s="15">
        <f>B1*B10-(B2/(B5^(B3*B6/365)))*B11</f>
        <v>24.520676346202691</v>
      </c>
    </row>
    <row r="14" spans="1:2" x14ac:dyDescent="0.2">
      <c r="A14" s="14" t="s">
        <v>28</v>
      </c>
      <c r="B14" s="16">
        <f>B13+B2*B5^(-B3*B6/365)-B1</f>
        <v>7.7070318579920638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zoomScale="160" zoomScaleNormal="160" workbookViewId="0">
      <selection activeCell="D14" sqref="D14"/>
    </sheetView>
  </sheetViews>
  <sheetFormatPr baseColWidth="10" defaultColWidth="9.140625" defaultRowHeight="12.75" x14ac:dyDescent="0.2"/>
  <cols>
    <col min="1" max="1" width="15" customWidth="1"/>
    <col min="2" max="2" width="10.28515625" bestFit="1" customWidth="1"/>
    <col min="4" max="4" width="13.5703125" customWidth="1"/>
  </cols>
  <sheetData>
    <row r="1" spans="1:4" x14ac:dyDescent="0.2">
      <c r="A1" s="52" t="s">
        <v>0</v>
      </c>
      <c r="B1" s="23">
        <v>23000000</v>
      </c>
      <c r="C1" s="58" t="s">
        <v>29</v>
      </c>
      <c r="D1" s="54">
        <f>B1*B2</f>
        <v>27000000.000000004</v>
      </c>
    </row>
    <row r="2" spans="1:4" x14ac:dyDescent="0.2">
      <c r="A2" s="53" t="s">
        <v>2</v>
      </c>
      <c r="B2" s="61">
        <f>27/23</f>
        <v>1.173913043478261</v>
      </c>
      <c r="C2" s="59" t="s">
        <v>30</v>
      </c>
      <c r="D2" s="55">
        <f>B1*B3</f>
        <v>21000000</v>
      </c>
    </row>
    <row r="3" spans="1:4" x14ac:dyDescent="0.2">
      <c r="A3" s="53" t="s">
        <v>4</v>
      </c>
      <c r="B3" s="61">
        <f>21/23</f>
        <v>0.91304347826086951</v>
      </c>
      <c r="C3" s="59" t="s">
        <v>5</v>
      </c>
      <c r="D3" s="56">
        <f>(B6-B7)/(B1*(B2-B3))</f>
        <v>0.83333333333333348</v>
      </c>
    </row>
    <row r="4" spans="1:4" x14ac:dyDescent="0.2">
      <c r="A4" s="53" t="s">
        <v>6</v>
      </c>
      <c r="B4" s="25">
        <v>22000000</v>
      </c>
      <c r="C4" s="60" t="s">
        <v>7</v>
      </c>
      <c r="D4" s="57">
        <f>(B2*B7-B3*B6)/((B2-B3)*(1+B5))</f>
        <v>-16826923.07692308</v>
      </c>
    </row>
    <row r="5" spans="1:4" x14ac:dyDescent="0.2">
      <c r="A5" s="53" t="s">
        <v>8</v>
      </c>
      <c r="B5" s="26">
        <v>0.04</v>
      </c>
    </row>
    <row r="6" spans="1:4" x14ac:dyDescent="0.2">
      <c r="A6" s="53" t="s">
        <v>31</v>
      </c>
      <c r="B6" s="62">
        <f>D1-B4</f>
        <v>5000000.0000000037</v>
      </c>
    </row>
    <row r="7" spans="1:4" x14ac:dyDescent="0.2">
      <c r="A7" s="53" t="s">
        <v>32</v>
      </c>
      <c r="B7" s="63">
        <f>IF(D2&gt;B4,D2-B4,0)</f>
        <v>0</v>
      </c>
    </row>
    <row r="8" spans="1:4" x14ac:dyDescent="0.2">
      <c r="A8" s="53" t="s">
        <v>33</v>
      </c>
      <c r="B8" s="64">
        <f>D3*B1+D4</f>
        <v>2339743.5897435918</v>
      </c>
    </row>
    <row r="9" spans="1:4" x14ac:dyDescent="0.2">
      <c r="A9" s="35" t="s">
        <v>34</v>
      </c>
      <c r="B9" s="65">
        <f>B8+B4/(1+B5)-B1</f>
        <v>493589.74358974397</v>
      </c>
    </row>
    <row r="11" spans="1:4" x14ac:dyDescent="0.2">
      <c r="A11" s="66" t="s">
        <v>35</v>
      </c>
      <c r="B11" s="68">
        <f>B8</f>
        <v>2339743.5897435918</v>
      </c>
    </row>
    <row r="12" spans="1:4" x14ac:dyDescent="0.2">
      <c r="A12" s="67" t="s">
        <v>28</v>
      </c>
      <c r="B12" s="69">
        <f>B9</f>
        <v>493589.74358974397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abSelected="1" zoomScale="150" zoomScaleNormal="150" workbookViewId="0">
      <selection activeCell="I12" sqref="I12"/>
    </sheetView>
  </sheetViews>
  <sheetFormatPr baseColWidth="10" defaultColWidth="9.140625" defaultRowHeight="12.75" x14ac:dyDescent="0.2"/>
  <cols>
    <col min="4" max="4" width="11.85546875" customWidth="1"/>
  </cols>
  <sheetData>
    <row r="1" spans="1:4" x14ac:dyDescent="0.2">
      <c r="A1" s="20" t="s">
        <v>0</v>
      </c>
      <c r="B1" s="23">
        <v>3000000</v>
      </c>
      <c r="C1" s="20" t="s">
        <v>29</v>
      </c>
      <c r="D1" s="29">
        <f>B1*B2</f>
        <v>6000000</v>
      </c>
    </row>
    <row r="2" spans="1:4" x14ac:dyDescent="0.2">
      <c r="A2" s="21" t="s">
        <v>2</v>
      </c>
      <c r="B2" s="70">
        <v>2</v>
      </c>
      <c r="C2" s="21" t="s">
        <v>30</v>
      </c>
      <c r="D2" s="71">
        <f>B1*B3</f>
        <v>1500000</v>
      </c>
    </row>
    <row r="3" spans="1:4" x14ac:dyDescent="0.2">
      <c r="A3" s="21" t="s">
        <v>4</v>
      </c>
      <c r="B3" s="70">
        <v>0.5</v>
      </c>
      <c r="C3" s="21" t="s">
        <v>5</v>
      </c>
      <c r="D3" s="74">
        <f>(B6-B7)/(B1*(B2-B3))</f>
        <v>0.77777777777777779</v>
      </c>
    </row>
    <row r="4" spans="1:4" x14ac:dyDescent="0.2">
      <c r="A4" s="21" t="s">
        <v>6</v>
      </c>
      <c r="B4" s="25">
        <v>2500000</v>
      </c>
      <c r="C4" s="22" t="s">
        <v>7</v>
      </c>
      <c r="D4" s="75">
        <f>(B2*B7-B3*B6)/((B2-B3)*(1+B5))</f>
        <v>-1111111.111111111</v>
      </c>
    </row>
    <row r="5" spans="1:4" x14ac:dyDescent="0.2">
      <c r="A5" s="21" t="s">
        <v>8</v>
      </c>
      <c r="B5" s="26">
        <v>0.05</v>
      </c>
    </row>
    <row r="6" spans="1:4" x14ac:dyDescent="0.2">
      <c r="A6" s="21" t="s">
        <v>31</v>
      </c>
      <c r="B6" s="29">
        <f>D1-B4</f>
        <v>3500000</v>
      </c>
    </row>
    <row r="7" spans="1:4" x14ac:dyDescent="0.2">
      <c r="A7" s="21" t="s">
        <v>32</v>
      </c>
      <c r="B7" s="71">
        <f>IF(D2&gt;B4,D2-B4,0)</f>
        <v>0</v>
      </c>
    </row>
    <row r="8" spans="1:4" x14ac:dyDescent="0.2">
      <c r="A8" s="73" t="s">
        <v>33</v>
      </c>
      <c r="B8" s="42">
        <f>D3*B1+D4</f>
        <v>1222222.2222222225</v>
      </c>
    </row>
    <row r="9" spans="1:4" x14ac:dyDescent="0.2">
      <c r="A9" s="22" t="s">
        <v>36</v>
      </c>
      <c r="B9" s="72">
        <f>B8+B4/(1+B5)-B1</f>
        <v>603174.60317460354</v>
      </c>
    </row>
    <row r="11" spans="1:4" x14ac:dyDescent="0.2">
      <c r="A11" s="2"/>
    </row>
    <row r="13" spans="1:4" x14ac:dyDescent="0.2">
      <c r="A13" t="s">
        <v>37</v>
      </c>
      <c r="C13" s="3">
        <f>B8</f>
        <v>1222222.2222222225</v>
      </c>
    </row>
    <row r="14" spans="1:4" x14ac:dyDescent="0.2">
      <c r="A14" t="s">
        <v>38</v>
      </c>
      <c r="C14" s="3">
        <v>500000</v>
      </c>
    </row>
    <row r="16" spans="1:4" x14ac:dyDescent="0.2">
      <c r="A1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1</vt:lpstr>
      <vt:lpstr>Oppgave 2</vt:lpstr>
      <vt:lpstr>Oppgave 3</vt:lpstr>
      <vt:lpstr>Oppgave 4</vt:lpstr>
      <vt:lpstr>Oppgave 5</vt:lpstr>
    </vt:vector>
  </TitlesOfParts>
  <Manager/>
  <Company>Høgskolen i Oslo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ivar-br</dc:creator>
  <cp:keywords/>
  <dc:description/>
  <cp:lastModifiedBy>Ivar Bredesen</cp:lastModifiedBy>
  <cp:revision/>
  <dcterms:created xsi:type="dcterms:W3CDTF">2004-11-24T12:53:34Z</dcterms:created>
  <dcterms:modified xsi:type="dcterms:W3CDTF">2023-06-23T08:42:50Z</dcterms:modified>
  <cp:category/>
  <cp:contentStatus/>
</cp:coreProperties>
</file>