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Fortegnskontoer\Løsninger\"/>
    </mc:Choice>
  </mc:AlternateContent>
  <xr:revisionPtr revIDLastSave="0" documentId="13_ncr:1_{CC2407D7-8B32-4B61-B7FE-68980171C5EA}" xr6:coauthVersionLast="47" xr6:coauthVersionMax="47" xr10:uidLastSave="{00000000-0000-0000-0000-000000000000}"/>
  <bookViews>
    <workbookView xWindow="2310" yWindow="2685" windowWidth="17130" windowHeight="12255" firstSheet="7" activeTab="9" xr2:uid="{00000000-000D-0000-FFFF-FFFF00000000}"/>
  </bookViews>
  <sheets>
    <sheet name="Informasjon" sheetId="16" r:id="rId1"/>
    <sheet name="Oppgave 9.1" sheetId="1" r:id="rId2"/>
    <sheet name="Oppgave 9.1 - 2025" sheetId="12" r:id="rId3"/>
    <sheet name="Oppgave 9.2" sheetId="2" r:id="rId4"/>
    <sheet name="Oppgave 9.2 - 2025" sheetId="13" r:id="rId5"/>
    <sheet name="Oppgave 9.3 - 2025" sheetId="14" r:id="rId6"/>
    <sheet name="Oppgave 9.4 - 2025" sheetId="10" r:id="rId7"/>
    <sheet name="Oppgave 9.5" sheetId="5" r:id="rId8"/>
    <sheet name="Oppgave 9.5 - 2025" sheetId="11" r:id="rId9"/>
    <sheet name="Oppgave 9.6" sheetId="6" r:id="rId10"/>
    <sheet name="Oppgave 9.8" sheetId="9" r:id="rId11"/>
  </sheets>
  <definedNames>
    <definedName name="_xlnm.Print_Area" localSheetId="3">'Oppgave 9.2'!$A$1:$M$58</definedName>
    <definedName name="_xlnm.Print_Area" localSheetId="4">'Oppgave 9.2 - 2025'!$A$1:$M$58</definedName>
    <definedName name="_xlnm.Print_Area" localSheetId="6">'Oppgave 9.4 - 2025'!$A$1:$BB$26,'Oppgave 9.4 - 2025'!$A$27:$AC$55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6" l="1"/>
  <c r="K30" i="11"/>
  <c r="K29" i="11"/>
  <c r="K28" i="11"/>
  <c r="K27" i="11"/>
  <c r="K26" i="11"/>
  <c r="L25" i="5"/>
  <c r="L26" i="5"/>
  <c r="L27" i="5"/>
  <c r="L28" i="5"/>
  <c r="L24" i="5"/>
  <c r="I33" i="10"/>
  <c r="I36" i="10"/>
  <c r="X41" i="10" s="1"/>
  <c r="I37" i="10"/>
  <c r="I40" i="10"/>
  <c r="X43" i="10" s="1"/>
  <c r="G46" i="10"/>
  <c r="F46" i="10"/>
  <c r="H46" i="10" s="1"/>
  <c r="S35" i="10" s="1"/>
  <c r="E47" i="10"/>
  <c r="H47" i="10" s="1"/>
  <c r="S36" i="10" s="1"/>
  <c r="Q19" i="10"/>
  <c r="E39" i="10" s="1"/>
  <c r="I39" i="10" s="1"/>
  <c r="R19" i="10"/>
  <c r="E40" i="10" s="1"/>
  <c r="T19" i="10"/>
  <c r="E42" i="10" s="1"/>
  <c r="H42" i="10" s="1"/>
  <c r="U19" i="10"/>
  <c r="E43" i="10" s="1"/>
  <c r="H43" i="10" s="1"/>
  <c r="V19" i="10"/>
  <c r="E44" i="10" s="1"/>
  <c r="H44" i="10" s="1"/>
  <c r="W19" i="10"/>
  <c r="E45" i="10" s="1"/>
  <c r="H45" i="10" s="1"/>
  <c r="X19" i="10"/>
  <c r="Y19" i="10"/>
  <c r="Z19" i="10"/>
  <c r="E48" i="10" s="1"/>
  <c r="H48" i="10" s="1"/>
  <c r="S37" i="10" s="1"/>
  <c r="AA19" i="10"/>
  <c r="E49" i="10" s="1"/>
  <c r="H49" i="10" s="1"/>
  <c r="S38" i="10" s="1"/>
  <c r="F19" i="10"/>
  <c r="E31" i="10" s="1"/>
  <c r="I31" i="10" s="1"/>
  <c r="X32" i="10" s="1"/>
  <c r="I19" i="10"/>
  <c r="N24" i="10" s="1"/>
  <c r="J19" i="10"/>
  <c r="K19" i="10"/>
  <c r="E34" i="10" s="1"/>
  <c r="N19" i="10"/>
  <c r="E19" i="10"/>
  <c r="E30" i="10" s="1"/>
  <c r="S8" i="10"/>
  <c r="S19" i="10" s="1"/>
  <c r="E41" i="10" s="1"/>
  <c r="H41" i="10" s="1"/>
  <c r="P8" i="10"/>
  <c r="P19" i="10" s="1"/>
  <c r="E38" i="10" s="1"/>
  <c r="I38" i="10" s="1"/>
  <c r="M8" i="10"/>
  <c r="M19" i="10" s="1"/>
  <c r="E36" i="10" s="1"/>
  <c r="L8" i="10"/>
  <c r="L19" i="10" s="1"/>
  <c r="E35" i="10" s="1"/>
  <c r="I35" i="10" s="1"/>
  <c r="X40" i="10" s="1"/>
  <c r="H8" i="10"/>
  <c r="H19" i="10" s="1"/>
  <c r="N23" i="10" s="1"/>
  <c r="G8" i="10"/>
  <c r="G19" i="10" s="1"/>
  <c r="N22" i="10" s="1"/>
  <c r="AB9" i="10"/>
  <c r="AB10" i="10"/>
  <c r="AB11" i="10"/>
  <c r="AB12" i="10"/>
  <c r="AB13" i="10"/>
  <c r="AB14" i="10"/>
  <c r="AB15" i="10"/>
  <c r="AB16" i="10"/>
  <c r="AB17" i="10"/>
  <c r="AB18" i="10"/>
  <c r="AB28" i="14"/>
  <c r="AB27" i="14"/>
  <c r="AB26" i="14"/>
  <c r="AB25" i="14"/>
  <c r="AB24" i="14"/>
  <c r="AB23" i="14"/>
  <c r="AB22" i="14"/>
  <c r="AB21" i="14"/>
  <c r="AB20" i="14"/>
  <c r="AB19" i="14"/>
  <c r="AB18" i="14"/>
  <c r="AB17" i="14"/>
  <c r="AB16" i="14"/>
  <c r="AB15" i="14"/>
  <c r="AB14" i="14"/>
  <c r="AB13" i="14"/>
  <c r="AB12" i="14"/>
  <c r="AB11" i="14"/>
  <c r="AB10" i="14"/>
  <c r="AB9" i="14"/>
  <c r="M57" i="13"/>
  <c r="M56" i="13"/>
  <c r="M55" i="13"/>
  <c r="M54" i="13"/>
  <c r="M53" i="13"/>
  <c r="M52" i="13"/>
  <c r="N53" i="2"/>
  <c r="N54" i="2"/>
  <c r="N55" i="2"/>
  <c r="N56" i="2"/>
  <c r="N57" i="2"/>
  <c r="N52" i="2"/>
  <c r="D34" i="12"/>
  <c r="D33" i="12"/>
  <c r="D32" i="12"/>
  <c r="D31" i="12"/>
  <c r="L29" i="12"/>
  <c r="L28" i="12"/>
  <c r="L27" i="12"/>
  <c r="L26" i="12"/>
  <c r="L25" i="12"/>
  <c r="D35" i="1"/>
  <c r="D34" i="1"/>
  <c r="D33" i="1"/>
  <c r="D32" i="1"/>
  <c r="M25" i="1"/>
  <c r="M26" i="1"/>
  <c r="M27" i="1"/>
  <c r="M28" i="1"/>
  <c r="M24" i="1"/>
  <c r="G10" i="13"/>
  <c r="G17" i="13" s="1"/>
  <c r="E11" i="12"/>
  <c r="G50" i="10" l="1"/>
  <c r="S31" i="10"/>
  <c r="S34" i="10"/>
  <c r="X42" i="10"/>
  <c r="I30" i="10"/>
  <c r="AB19" i="10"/>
  <c r="AB8" i="10"/>
  <c r="G18" i="13"/>
  <c r="G12" i="13"/>
  <c r="G13" i="13" s="1"/>
  <c r="E36" i="13" s="1"/>
  <c r="E35" i="13"/>
  <c r="D35" i="12"/>
  <c r="D39" i="12"/>
  <c r="F10" i="11"/>
  <c r="P38" i="10"/>
  <c r="P37" i="10"/>
  <c r="P36" i="10"/>
  <c r="F26" i="10"/>
  <c r="F25" i="10"/>
  <c r="E11" i="1"/>
  <c r="D40" i="1"/>
  <c r="X31" i="10" l="1"/>
  <c r="H50" i="10"/>
  <c r="G34" i="10"/>
  <c r="I34" i="10" s="1"/>
  <c r="X37" i="10" s="1"/>
  <c r="E38" i="13"/>
  <c r="G15" i="13"/>
  <c r="D36" i="1"/>
  <c r="F11" i="6"/>
  <c r="F15" i="6" s="1"/>
  <c r="N25" i="10" l="1"/>
  <c r="X44" i="10"/>
  <c r="F51" i="10"/>
  <c r="G10" i="2"/>
  <c r="E32" i="10" l="1"/>
  <c r="G18" i="2"/>
  <c r="G12" i="2"/>
  <c r="E35" i="2"/>
  <c r="G17" i="2"/>
  <c r="F10" i="5"/>
  <c r="I32" i="10" l="1"/>
  <c r="E51" i="10"/>
  <c r="S39" i="10"/>
  <c r="S41" i="10" s="1"/>
  <c r="G13" i="2"/>
  <c r="X33" i="10" l="1"/>
  <c r="X34" i="10" s="1"/>
  <c r="I51" i="10"/>
  <c r="G51" i="10"/>
  <c r="E36" i="2"/>
  <c r="E38" i="2" s="1"/>
  <c r="G15" i="2"/>
  <c r="H51" i="10" l="1"/>
  <c r="X46" i="10" l="1"/>
</calcChain>
</file>

<file path=xl/sharedStrings.xml><?xml version="1.0" encoding="utf-8"?>
<sst xmlns="http://schemas.openxmlformats.org/spreadsheetml/2006/main" count="682" uniqueCount="246">
  <si>
    <t>a)</t>
  </si>
  <si>
    <t>Regnskapsbilag</t>
  </si>
  <si>
    <t>Arkitekt Lise Andersen</t>
  </si>
  <si>
    <t>Tekst</t>
  </si>
  <si>
    <t>Brutto lønn</t>
  </si>
  <si>
    <t>Skattetrekk</t>
  </si>
  <si>
    <t>Netto lønn</t>
  </si>
  <si>
    <t>Arbeidsgiveravgift</t>
  </si>
  <si>
    <t>Påløpt feriepenger</t>
  </si>
  <si>
    <t>Konto</t>
  </si>
  <si>
    <t>debet</t>
  </si>
  <si>
    <t>Beløp</t>
  </si>
  <si>
    <t>kredit</t>
  </si>
  <si>
    <t>Dato:</t>
  </si>
  <si>
    <t>30.11.x1</t>
  </si>
  <si>
    <t>Bilag nr.</t>
  </si>
  <si>
    <t>b og c)</t>
  </si>
  <si>
    <t>Arbeidsgiveravgift på feriepenger</t>
  </si>
  <si>
    <t>Debet</t>
  </si>
  <si>
    <t>Dato</t>
  </si>
  <si>
    <t>30.11.</t>
  </si>
  <si>
    <t>Feriepenger</t>
  </si>
  <si>
    <t>30.11</t>
  </si>
  <si>
    <t>d)</t>
  </si>
  <si>
    <t>Jens Eriksen</t>
  </si>
  <si>
    <t>Tromsø VVS AS</t>
  </si>
  <si>
    <t>Dato: 30.9.x1</t>
  </si>
  <si>
    <t>Denne perioden</t>
  </si>
  <si>
    <t>Hittil i år</t>
  </si>
  <si>
    <t>Lønnsart</t>
  </si>
  <si>
    <t>Antall</t>
  </si>
  <si>
    <t>Kroner</t>
  </si>
  <si>
    <t>%-sats</t>
  </si>
  <si>
    <t>Timelønn</t>
  </si>
  <si>
    <t>Akkordlønn</t>
  </si>
  <si>
    <t>Forskudd</t>
  </si>
  <si>
    <t>Netto utbetalt</t>
  </si>
  <si>
    <t>Trekkgrunnlag</t>
  </si>
  <si>
    <t>Grunnlag for feriepenger</t>
  </si>
  <si>
    <t>b)</t>
  </si>
  <si>
    <t>30.9.x1</t>
  </si>
  <si>
    <t xml:space="preserve">Netto utbetalt </t>
  </si>
  <si>
    <t>c - e)</t>
  </si>
  <si>
    <t>lønn</t>
  </si>
  <si>
    <t>30.9.</t>
  </si>
  <si>
    <t>a og b)</t>
  </si>
  <si>
    <t>Rad</t>
  </si>
  <si>
    <t>Varebiler</t>
  </si>
  <si>
    <t>Inventar</t>
  </si>
  <si>
    <t>Forskudd lønn</t>
  </si>
  <si>
    <t>Egenkapital</t>
  </si>
  <si>
    <t>Kassekreditt</t>
  </si>
  <si>
    <t>Ola Rud</t>
  </si>
  <si>
    <t>varesalg</t>
  </si>
  <si>
    <t>Varekjøp</t>
  </si>
  <si>
    <t>Lønn</t>
  </si>
  <si>
    <t>Bil.</t>
  </si>
  <si>
    <t>kommune</t>
  </si>
  <si>
    <t>på lønn</t>
  </si>
  <si>
    <t>Salgsinntekter</t>
  </si>
  <si>
    <t>Avskrivninger</t>
  </si>
  <si>
    <t>Varebilkostnader</t>
  </si>
  <si>
    <t>Rentekostnader</t>
  </si>
  <si>
    <t>nr.</t>
  </si>
  <si>
    <t>Saldoliste kunder</t>
  </si>
  <si>
    <t>Eigersund Industri AS</t>
  </si>
  <si>
    <t>Farsund Båtbyggeri AS</t>
  </si>
  <si>
    <t>Eigersund kommune</t>
  </si>
  <si>
    <t>Obligatorisk tjenestepensjon</t>
  </si>
  <si>
    <t>Andre driftskostnader</t>
  </si>
  <si>
    <t>Saldobalanse</t>
  </si>
  <si>
    <t>Posteringer</t>
  </si>
  <si>
    <t>Resultat</t>
  </si>
  <si>
    <t>Balanse</t>
  </si>
  <si>
    <t>Nr.</t>
  </si>
  <si>
    <t>Inntekter</t>
  </si>
  <si>
    <t>Eiendeler</t>
  </si>
  <si>
    <t>Kundefordringer</t>
  </si>
  <si>
    <t>Kostnader</t>
  </si>
  <si>
    <t>Sum eiendeler</t>
  </si>
  <si>
    <t>Egenkapital og gjeld</t>
  </si>
  <si>
    <t>Sum kostnader</t>
  </si>
  <si>
    <t>Skyldig arbeidsgiveravgift</t>
  </si>
  <si>
    <t>Gjeld</t>
  </si>
  <si>
    <t>c)</t>
  </si>
  <si>
    <t>Påløpt arbeidsgiveravgift</t>
  </si>
  <si>
    <t>Skyldige offentlige avgifter</t>
  </si>
  <si>
    <t>Sum gjeld</t>
  </si>
  <si>
    <t>Sum egenkapital og gjeld</t>
  </si>
  <si>
    <t>OTP</t>
  </si>
  <si>
    <t>Konteringsbilag</t>
  </si>
  <si>
    <t>15.5.x1</t>
  </si>
  <si>
    <t>Bilag nr.:</t>
  </si>
  <si>
    <t xml:space="preserve">Beløp </t>
  </si>
  <si>
    <t>Arbeidsgiveravgift på påløpt feriepenger</t>
  </si>
  <si>
    <t>15.5.</t>
  </si>
  <si>
    <t>Lønn mai</t>
  </si>
  <si>
    <t>15.5</t>
  </si>
  <si>
    <t>Arbeidsg.avgift på feriepenger</t>
  </si>
  <si>
    <t>Overført bank trekk</t>
  </si>
  <si>
    <t>Diettkostnad</t>
  </si>
  <si>
    <t>Betalt med giro</t>
  </si>
  <si>
    <t>Løsning oppgave 9.1</t>
  </si>
  <si>
    <t>Påløpte feriepenger</t>
  </si>
  <si>
    <t>Arb.giveravgift av feriepenger</t>
  </si>
  <si>
    <t>Overført til bank trekk</t>
  </si>
  <si>
    <t>Arb.g.avgift på feriepenger</t>
  </si>
  <si>
    <t>Lønn og sosiale kostnader</t>
  </si>
  <si>
    <t>eller</t>
  </si>
  <si>
    <t>Skattetrekk: 32 %</t>
  </si>
  <si>
    <t>Løsning oppgave 9.2</t>
  </si>
  <si>
    <t>Arb.giveravgift på feriepenger</t>
  </si>
  <si>
    <t>Løsning oppgave 9.3</t>
  </si>
  <si>
    <t>Inngående balanse</t>
  </si>
  <si>
    <t>Nettgiro</t>
  </si>
  <si>
    <t>Mottatt giro</t>
  </si>
  <si>
    <t>15.1.</t>
  </si>
  <si>
    <t>Betalt skattetrekk</t>
  </si>
  <si>
    <t>Betalt arb.g.avgift</t>
  </si>
  <si>
    <t>Arb.g.avg på f.penger</t>
  </si>
  <si>
    <t>Varesalg</t>
  </si>
  <si>
    <t>Tjenestepensjon</t>
  </si>
  <si>
    <t>Banklån</t>
  </si>
  <si>
    <t>21.12.</t>
  </si>
  <si>
    <t>Arb.g.avgift/f.penger</t>
  </si>
  <si>
    <t>Sentralbordtjeneste</t>
  </si>
  <si>
    <t>31.12.</t>
  </si>
  <si>
    <t>Renter og provisjon</t>
  </si>
  <si>
    <t>Balanse per 31.12.20x1</t>
  </si>
  <si>
    <t>Resultatregnskap for 20x1</t>
  </si>
  <si>
    <t>Løsning oppgave 9.5</t>
  </si>
  <si>
    <t>Løsning oppgave 9.6</t>
  </si>
  <si>
    <t>Kursavgift</t>
  </si>
  <si>
    <t>Sum</t>
  </si>
  <si>
    <t>Kjøregodtgjørelse: 360 km à kr 3,50 =</t>
  </si>
  <si>
    <t>Organisasjonsnr.: 985 545 605</t>
  </si>
  <si>
    <t>Printer</t>
  </si>
  <si>
    <t>Lønn og sosiale kostnader:</t>
  </si>
  <si>
    <r>
      <t xml:space="preserve">Avskrivning varebil: 285 000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0,20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4/12 =</t>
    </r>
  </si>
  <si>
    <r>
      <t xml:space="preserve">Avskrivning inventar: 84 000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0,10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4/12 =</t>
    </r>
  </si>
  <si>
    <t>Løsning oppgave 9.8</t>
  </si>
  <si>
    <r>
      <t xml:space="preserve">Reglene er nærmere beskrevet i GBS 10 </t>
    </r>
    <r>
      <rPr>
        <i/>
        <sz val="12"/>
        <rFont val="Times New Roman"/>
        <family val="1"/>
      </rPr>
      <t>Dokumentasjon av medgått tid.</t>
    </r>
  </si>
  <si>
    <t>Kravet innebærer at den ansatte fører timeliste over alle oppdrag og interne arbeids-</t>
  </si>
  <si>
    <t>oppgaver. Dette er en plikt for alle som selger tjenester der prisen baseres på</t>
  </si>
  <si>
    <t>forbrukte timer.</t>
  </si>
  <si>
    <t>Honoraret til en regnskapsfører er beregnet ut fra hvor mange timer som brukes.</t>
  </si>
  <si>
    <t>Det er derfor plikt til å dokumentere medgått tid.</t>
  </si>
  <si>
    <t xml:space="preserve">Taxiregningen er basert på antall kilometer skyssen varer. Det er derfor ikke plikt til </t>
  </si>
  <si>
    <t>å dokumentere medgått tid.</t>
  </si>
  <si>
    <t>innskudd</t>
  </si>
  <si>
    <t>Forskudd på lønn</t>
  </si>
  <si>
    <t>Bokføringsforskriften § 5-14 har regler om dokumentasjon av medgått tid.</t>
  </si>
  <si>
    <r>
      <t xml:space="preserve">160 500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1,12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1,141 =</t>
    </r>
  </si>
  <si>
    <t>(konto  2770 og 2780)</t>
  </si>
  <si>
    <t>Overnatting (her mva.: kr 240)</t>
  </si>
  <si>
    <t>kode</t>
  </si>
  <si>
    <t>Mva.-</t>
  </si>
  <si>
    <t xml:space="preserve">Kredit </t>
  </si>
  <si>
    <t>konto</t>
  </si>
  <si>
    <t>31.1.</t>
  </si>
  <si>
    <t>Arb.g.avgift på f.penger</t>
  </si>
  <si>
    <t>Betalt til Skatteetaten</t>
  </si>
  <si>
    <t>Bet. skattetrekk til Skatteetaten</t>
  </si>
  <si>
    <t xml:space="preserve">Løsning oppgave 9.5 </t>
  </si>
  <si>
    <t>Fra 2025 vil skattetrekk bli betalt til Skatteetaten ved selve lønnsutbetalingen</t>
  </si>
  <si>
    <t>Kontanter</t>
  </si>
  <si>
    <t>Inngående balanse per 1.1.20x1, dvs. skyldig arbeidsgiveravgift for 6. termin i 20x0, altså i fjor</t>
  </si>
  <si>
    <t>Arbeidsgiveravgift for perioden januar 20x1 til 20.12.20x1, altså i år.</t>
  </si>
  <si>
    <r>
      <rPr>
        <b/>
        <sz val="11"/>
        <rFont val="Times New Roman"/>
        <family val="1"/>
      </rPr>
      <t>Kreditbeløpet på kr 50 455</t>
    </r>
    <r>
      <rPr>
        <sz val="11"/>
        <rFont val="Times New Roman"/>
        <family val="1"/>
      </rPr>
      <t xml:space="preserve"> på konto 2770 består av</t>
    </r>
  </si>
  <si>
    <t>med 5. termin i 20x1.</t>
  </si>
  <si>
    <r>
      <t>Debetbeløpet på kr 38 950</t>
    </r>
    <r>
      <rPr>
        <sz val="11"/>
        <rFont val="Times New Roman"/>
        <family val="1"/>
      </rPr>
      <t xml:space="preserve"> omfatter betalt arbeidsgiveravgift til Skatteetaten for 6. termin i fjor (betalt 15. januar 20x1) til og</t>
    </r>
  </si>
  <si>
    <t>Arbeidsgiveravgift på påløpte feriepenger</t>
  </si>
  <si>
    <t xml:space="preserve">Løsning oppgave 9.4 </t>
  </si>
  <si>
    <t>Etter de nye reglene pålegges arbeidsgiverne å betale forskuddstrekket til</t>
  </si>
  <si>
    <t>Skatteetaten samtidig med lønnsutbetalingen.</t>
  </si>
  <si>
    <t>Tilsvarende er arbeidsbøkene til aktuelle oppgaver presentert med to varianter.</t>
  </si>
  <si>
    <t>Bank-</t>
  </si>
  <si>
    <t>trekk</t>
  </si>
  <si>
    <t>Kasse-</t>
  </si>
  <si>
    <t>kreditt</t>
  </si>
  <si>
    <t>Skyldig</t>
  </si>
  <si>
    <t>skatte-</t>
  </si>
  <si>
    <t>arbeidsg.-</t>
  </si>
  <si>
    <t>avgift</t>
  </si>
  <si>
    <t>Påløpt</t>
  </si>
  <si>
    <t>Påløpte</t>
  </si>
  <si>
    <t>ferie-</t>
  </si>
  <si>
    <t>penger</t>
  </si>
  <si>
    <t>Ferie-</t>
  </si>
  <si>
    <t>Arbeids-</t>
  </si>
  <si>
    <t>giveravgift</t>
  </si>
  <si>
    <t>Kontroll</t>
  </si>
  <si>
    <t>Vare-</t>
  </si>
  <si>
    <t>biler</t>
  </si>
  <si>
    <t>beholdning</t>
  </si>
  <si>
    <t>AS Maskin</t>
  </si>
  <si>
    <t>&amp; Mek.</t>
  </si>
  <si>
    <t>Egen-</t>
  </si>
  <si>
    <t>kapital</t>
  </si>
  <si>
    <t>AS Dele-</t>
  </si>
  <si>
    <t>lager</t>
  </si>
  <si>
    <t>Skatte-</t>
  </si>
  <si>
    <t>Utgående</t>
  </si>
  <si>
    <t>mva.</t>
  </si>
  <si>
    <t>Inngående</t>
  </si>
  <si>
    <t>arbeids-</t>
  </si>
  <si>
    <t>giveravg.</t>
  </si>
  <si>
    <t>Oppgjørs-</t>
  </si>
  <si>
    <t>Avgifts-</t>
  </si>
  <si>
    <t>pliktig</t>
  </si>
  <si>
    <t>Obl.</t>
  </si>
  <si>
    <t>tjeneste-</t>
  </si>
  <si>
    <t>pensjon</t>
  </si>
  <si>
    <t>Kunder</t>
  </si>
  <si>
    <t>Leverandørgjeld</t>
  </si>
  <si>
    <t>Eigersund</t>
  </si>
  <si>
    <t>Industri</t>
  </si>
  <si>
    <t>AS</t>
  </si>
  <si>
    <t>Båt-</t>
  </si>
  <si>
    <t>byggeri AS</t>
  </si>
  <si>
    <t>Farsund</t>
  </si>
  <si>
    <t>Salgs-</t>
  </si>
  <si>
    <t>inntekter</t>
  </si>
  <si>
    <t>Avskriv-</t>
  </si>
  <si>
    <t>ninger</t>
  </si>
  <si>
    <t>Bil-</t>
  </si>
  <si>
    <t>kostnader</t>
  </si>
  <si>
    <t>Varebil-</t>
  </si>
  <si>
    <t>Andre</t>
  </si>
  <si>
    <t>drifts-</t>
  </si>
  <si>
    <t>Rente-</t>
  </si>
  <si>
    <t>Saldo-</t>
  </si>
  <si>
    <t>balanse</t>
  </si>
  <si>
    <t>Kurs-</t>
  </si>
  <si>
    <t>godtgjørelse</t>
  </si>
  <si>
    <t>Diett-</t>
  </si>
  <si>
    <t>Reise-</t>
  </si>
  <si>
    <t>Fra 2025 vil det etter all sannsynlighet bli en endring i reglene om betaling</t>
  </si>
  <si>
    <t>av skattetrekk til Skatteetaten.</t>
  </si>
  <si>
    <t>Vi har valgt å vise løsningsforslag både etter nåværende regler (2024) og etter</t>
  </si>
  <si>
    <t>de forventede reglene fra og med 2025 der det er hensiktsmessig. Dette gjelder</t>
  </si>
  <si>
    <t>oppgave 9.1,  9.2 og 9.5. I øvrige oppgaver i kapittel 9 bruker vi de nye reglene.</t>
  </si>
  <si>
    <t>For oppgaver der vi følger nåværende regler (2024) er arkfanene farget slik</t>
  </si>
  <si>
    <t>Fra 2025 vil skattetrekk etter all sannsynlighet bli betalt til Skatteetaten ved selve lønnsutbetalingen</t>
  </si>
  <si>
    <t>Løsningen på denne siden følger disse reglene.</t>
  </si>
  <si>
    <t>På denne siden er oppgaven løst etter nåværende regler (2024) for håndtering av skattetrekk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</si>
</sst>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;@"/>
    <numFmt numFmtId="165" formatCode="&quot;kr&quot;\ #,##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6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Times New Roman"/>
      <family val="1"/>
    </font>
    <font>
      <sz val="12"/>
      <name val="Calibri"/>
      <family val="2"/>
    </font>
    <font>
      <b/>
      <sz val="11"/>
      <name val="Times New Roman"/>
      <family val="1"/>
    </font>
    <font>
      <sz val="9"/>
      <name val="Times New Roman"/>
      <family val="1"/>
    </font>
    <font>
      <sz val="11"/>
      <name val="Calibri"/>
      <family val="2"/>
    </font>
    <font>
      <sz val="14"/>
      <name val="Times New Roman"/>
      <family val="1"/>
    </font>
    <font>
      <b/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/>
      <top style="hair">
        <color indexed="64"/>
      </top>
      <bottom style="medium">
        <color rgb="FFFF0000"/>
      </bottom>
      <diagonal/>
    </border>
    <border>
      <left/>
      <right/>
      <top style="hair">
        <color indexed="64"/>
      </top>
      <bottom style="medium">
        <color rgb="FFFF0000"/>
      </bottom>
      <diagonal/>
    </border>
  </borders>
  <cellStyleXfs count="5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1" fillId="0" borderId="0"/>
  </cellStyleXfs>
  <cellXfs count="278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3" fontId="3" fillId="0" borderId="0" xfId="0" applyNumberFormat="1" applyFont="1"/>
    <xf numFmtId="0" fontId="3" fillId="0" borderId="9" xfId="0" applyFont="1" applyBorder="1" applyAlignment="1">
      <alignment horizontal="left"/>
    </xf>
    <xf numFmtId="0" fontId="3" fillId="0" borderId="10" xfId="0" applyFont="1" applyBorder="1"/>
    <xf numFmtId="3" fontId="3" fillId="0" borderId="11" xfId="0" applyNumberFormat="1" applyFont="1" applyBorder="1"/>
    <xf numFmtId="0" fontId="3" fillId="0" borderId="12" xfId="0" applyFont="1" applyBorder="1" applyAlignment="1">
      <alignment horizontal="left"/>
    </xf>
    <xf numFmtId="0" fontId="3" fillId="0" borderId="13" xfId="0" applyFont="1" applyBorder="1"/>
    <xf numFmtId="0" fontId="3" fillId="0" borderId="14" xfId="0" applyFont="1" applyBorder="1"/>
    <xf numFmtId="3" fontId="3" fillId="0" borderId="13" xfId="0" applyNumberFormat="1" applyFont="1" applyBorder="1"/>
    <xf numFmtId="0" fontId="3" fillId="0" borderId="15" xfId="0" applyFont="1" applyBorder="1" applyAlignment="1">
      <alignment horizontal="left"/>
    </xf>
    <xf numFmtId="0" fontId="3" fillId="0" borderId="16" xfId="0" applyFont="1" applyBorder="1"/>
    <xf numFmtId="0" fontId="3" fillId="0" borderId="17" xfId="0" applyFont="1" applyBorder="1"/>
    <xf numFmtId="3" fontId="3" fillId="0" borderId="16" xfId="0" applyNumberFormat="1" applyFont="1" applyBorder="1"/>
    <xf numFmtId="0" fontId="4" fillId="0" borderId="1" xfId="0" applyFont="1" applyBorder="1"/>
    <xf numFmtId="0" fontId="4" fillId="0" borderId="2" xfId="0" applyFont="1" applyBorder="1"/>
    <xf numFmtId="0" fontId="3" fillId="0" borderId="16" xfId="0" applyFont="1" applyBorder="1" applyAlignment="1">
      <alignment horizontal="left"/>
    </xf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3" fontId="3" fillId="0" borderId="10" xfId="0" applyNumberFormat="1" applyFont="1" applyBorder="1"/>
    <xf numFmtId="3" fontId="3" fillId="0" borderId="14" xfId="0" applyNumberFormat="1" applyFont="1" applyBorder="1"/>
    <xf numFmtId="3" fontId="3" fillId="0" borderId="17" xfId="0" applyNumberFormat="1" applyFont="1" applyBorder="1"/>
    <xf numFmtId="3" fontId="3" fillId="0" borderId="5" xfId="0" applyNumberFormat="1" applyFont="1" applyBorder="1"/>
    <xf numFmtId="0" fontId="3" fillId="0" borderId="0" xfId="1" applyFont="1"/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3" fillId="0" borderId="18" xfId="1" applyFont="1" applyBorder="1"/>
    <xf numFmtId="0" fontId="3" fillId="0" borderId="19" xfId="1" applyFont="1" applyBorder="1"/>
    <xf numFmtId="0" fontId="3" fillId="0" borderId="4" xfId="1" applyFont="1" applyBorder="1"/>
    <xf numFmtId="0" fontId="3" fillId="0" borderId="5" xfId="1" applyFont="1" applyBorder="1"/>
    <xf numFmtId="0" fontId="3" fillId="0" borderId="6" xfId="1" applyFont="1" applyBorder="1"/>
    <xf numFmtId="0" fontId="3" fillId="0" borderId="7" xfId="1" applyFont="1" applyBorder="1"/>
    <xf numFmtId="0" fontId="3" fillId="0" borderId="21" xfId="1" applyFont="1" applyBorder="1" applyAlignment="1">
      <alignment horizontal="center"/>
    </xf>
    <xf numFmtId="0" fontId="3" fillId="0" borderId="8" xfId="1" applyFont="1" applyBorder="1"/>
    <xf numFmtId="3" fontId="3" fillId="0" borderId="21" xfId="1" applyNumberFormat="1" applyFont="1" applyBorder="1" applyAlignment="1">
      <alignment horizontal="center"/>
    </xf>
    <xf numFmtId="3" fontId="3" fillId="0" borderId="7" xfId="1" applyNumberFormat="1" applyFont="1" applyBorder="1"/>
    <xf numFmtId="0" fontId="3" fillId="0" borderId="22" xfId="1" applyFont="1" applyBorder="1"/>
    <xf numFmtId="3" fontId="3" fillId="0" borderId="8" xfId="1" applyNumberFormat="1" applyFont="1" applyBorder="1"/>
    <xf numFmtId="3" fontId="3" fillId="0" borderId="22" xfId="1" applyNumberFormat="1" applyFont="1" applyBorder="1"/>
    <xf numFmtId="0" fontId="6" fillId="0" borderId="0" xfId="1" applyFont="1"/>
    <xf numFmtId="0" fontId="4" fillId="0" borderId="0" xfId="1" applyFont="1"/>
    <xf numFmtId="3" fontId="3" fillId="0" borderId="21" xfId="1" applyNumberFormat="1" applyFont="1" applyBorder="1"/>
    <xf numFmtId="0" fontId="7" fillId="0" borderId="22" xfId="1" applyFont="1" applyBorder="1"/>
    <xf numFmtId="0" fontId="7" fillId="0" borderId="0" xfId="1" applyFont="1"/>
    <xf numFmtId="3" fontId="7" fillId="0" borderId="22" xfId="1" applyNumberFormat="1" applyFont="1" applyBorder="1"/>
    <xf numFmtId="0" fontId="4" fillId="0" borderId="1" xfId="1" applyFont="1" applyBorder="1"/>
    <xf numFmtId="0" fontId="4" fillId="0" borderId="2" xfId="1" applyFont="1" applyBorder="1"/>
    <xf numFmtId="0" fontId="3" fillId="0" borderId="7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9" xfId="1" applyFont="1" applyBorder="1" applyAlignment="1">
      <alignment horizontal="left"/>
    </xf>
    <xf numFmtId="0" fontId="3" fillId="0" borderId="10" xfId="1" applyFont="1" applyBorder="1" applyAlignment="1">
      <alignment horizontal="center"/>
    </xf>
    <xf numFmtId="3" fontId="3" fillId="0" borderId="11" xfId="1" applyNumberFormat="1" applyFont="1" applyBorder="1"/>
    <xf numFmtId="0" fontId="3" fillId="0" borderId="12" xfId="1" applyFont="1" applyBorder="1" applyAlignment="1">
      <alignment horizontal="left"/>
    </xf>
    <xf numFmtId="0" fontId="3" fillId="0" borderId="13" xfId="1" applyFont="1" applyBorder="1"/>
    <xf numFmtId="0" fontId="3" fillId="0" borderId="20" xfId="1" applyFont="1" applyBorder="1"/>
    <xf numFmtId="0" fontId="3" fillId="0" borderId="14" xfId="1" applyFont="1" applyBorder="1" applyAlignment="1">
      <alignment horizontal="center"/>
    </xf>
    <xf numFmtId="3" fontId="3" fillId="0" borderId="13" xfId="1" applyNumberFormat="1" applyFont="1" applyBorder="1"/>
    <xf numFmtId="3" fontId="3" fillId="0" borderId="0" xfId="1" applyNumberFormat="1" applyFont="1"/>
    <xf numFmtId="0" fontId="3" fillId="0" borderId="15" xfId="1" applyFont="1" applyBorder="1" applyAlignment="1">
      <alignment horizontal="left"/>
    </xf>
    <xf numFmtId="0" fontId="3" fillId="0" borderId="16" xfId="1" applyFont="1" applyBorder="1" applyAlignment="1">
      <alignment horizontal="left"/>
    </xf>
    <xf numFmtId="0" fontId="3" fillId="0" borderId="16" xfId="1" applyFont="1" applyBorder="1"/>
    <xf numFmtId="0" fontId="3" fillId="0" borderId="17" xfId="1" applyFont="1" applyBorder="1" applyAlignment="1">
      <alignment horizontal="center"/>
    </xf>
    <xf numFmtId="3" fontId="3" fillId="0" borderId="16" xfId="1" applyNumberFormat="1" applyFont="1" applyBorder="1"/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10" xfId="1" applyFont="1" applyBorder="1"/>
    <xf numFmtId="3" fontId="3" fillId="0" borderId="10" xfId="1" applyNumberFormat="1" applyFont="1" applyBorder="1"/>
    <xf numFmtId="164" fontId="3" fillId="0" borderId="23" xfId="1" quotePrefix="1" applyNumberFormat="1" applyFont="1" applyBorder="1" applyAlignment="1">
      <alignment horizontal="left"/>
    </xf>
    <xf numFmtId="164" fontId="3" fillId="0" borderId="24" xfId="1" applyNumberFormat="1" applyFont="1" applyBorder="1" applyAlignment="1">
      <alignment horizontal="left"/>
    </xf>
    <xf numFmtId="0" fontId="3" fillId="0" borderId="25" xfId="1" applyFont="1" applyBorder="1"/>
    <xf numFmtId="3" fontId="3" fillId="0" borderId="14" xfId="1" applyNumberFormat="1" applyFont="1" applyBorder="1"/>
    <xf numFmtId="0" fontId="3" fillId="0" borderId="14" xfId="1" applyFont="1" applyBorder="1"/>
    <xf numFmtId="0" fontId="3" fillId="0" borderId="17" xfId="1" applyFont="1" applyBorder="1"/>
    <xf numFmtId="3" fontId="3" fillId="0" borderId="17" xfId="1" applyNumberFormat="1" applyFont="1" applyBorder="1"/>
    <xf numFmtId="49" fontId="3" fillId="0" borderId="0" xfId="1" applyNumberFormat="1" applyFont="1"/>
    <xf numFmtId="49" fontId="3" fillId="0" borderId="1" xfId="1" applyNumberFormat="1" applyFont="1" applyBorder="1" applyAlignment="1">
      <alignment horizontal="center"/>
    </xf>
    <xf numFmtId="1" fontId="3" fillId="0" borderId="0" xfId="1" applyNumberFormat="1" applyFont="1"/>
    <xf numFmtId="49" fontId="8" fillId="0" borderId="18" xfId="1" applyNumberFormat="1" applyFont="1" applyBorder="1" applyAlignment="1">
      <alignment horizontal="center"/>
    </xf>
    <xf numFmtId="0" fontId="8" fillId="0" borderId="22" xfId="1" applyFont="1" applyBorder="1"/>
    <xf numFmtId="49" fontId="3" fillId="0" borderId="4" xfId="1" applyNumberFormat="1" applyFont="1" applyBorder="1"/>
    <xf numFmtId="3" fontId="3" fillId="0" borderId="8" xfId="1" applyNumberFormat="1" applyFont="1" applyBorder="1" applyAlignment="1">
      <alignment horizontal="center"/>
    </xf>
    <xf numFmtId="164" fontId="3" fillId="0" borderId="25" xfId="1" applyNumberFormat="1" applyFont="1" applyBorder="1" applyAlignment="1">
      <alignment horizontal="right"/>
    </xf>
    <xf numFmtId="0" fontId="3" fillId="0" borderId="23" xfId="1" applyFont="1" applyBorder="1"/>
    <xf numFmtId="0" fontId="8" fillId="0" borderId="10" xfId="1" applyFont="1" applyBorder="1"/>
    <xf numFmtId="164" fontId="3" fillId="0" borderId="14" xfId="1" applyNumberFormat="1" applyFont="1" applyBorder="1" applyAlignment="1">
      <alignment horizontal="right"/>
    </xf>
    <xf numFmtId="0" fontId="3" fillId="0" borderId="12" xfId="1" applyFont="1" applyBorder="1"/>
    <xf numFmtId="0" fontId="8" fillId="0" borderId="14" xfId="1" applyFont="1" applyBorder="1"/>
    <xf numFmtId="164" fontId="3" fillId="0" borderId="17" xfId="1" applyNumberFormat="1" applyFont="1" applyBorder="1" applyAlignment="1">
      <alignment horizontal="right"/>
    </xf>
    <xf numFmtId="0" fontId="8" fillId="0" borderId="17" xfId="1" applyFont="1" applyBorder="1"/>
    <xf numFmtId="1" fontId="8" fillId="0" borderId="7" xfId="1" applyNumberFormat="1" applyFont="1" applyBorder="1"/>
    <xf numFmtId="49" fontId="8" fillId="0" borderId="22" xfId="1" applyNumberFormat="1" applyFont="1" applyBorder="1" applyAlignment="1">
      <alignment horizontal="center"/>
    </xf>
    <xf numFmtId="49" fontId="3" fillId="0" borderId="8" xfId="1" applyNumberFormat="1" applyFont="1" applyBorder="1" applyAlignment="1">
      <alignment horizontal="center"/>
    </xf>
    <xf numFmtId="3" fontId="9" fillId="0" borderId="10" xfId="1" applyNumberFormat="1" applyFont="1" applyBorder="1"/>
    <xf numFmtId="3" fontId="9" fillId="0" borderId="14" xfId="1" applyNumberFormat="1" applyFont="1" applyBorder="1"/>
    <xf numFmtId="164" fontId="9" fillId="0" borderId="21" xfId="1" applyNumberFormat="1" applyFont="1" applyBorder="1" applyAlignment="1">
      <alignment horizontal="right"/>
    </xf>
    <xf numFmtId="0" fontId="9" fillId="0" borderId="21" xfId="1" applyFont="1" applyBorder="1"/>
    <xf numFmtId="3" fontId="9" fillId="0" borderId="21" xfId="1" applyNumberFormat="1" applyFont="1" applyBorder="1"/>
    <xf numFmtId="3" fontId="8" fillId="0" borderId="21" xfId="1" applyNumberFormat="1" applyFont="1" applyBorder="1"/>
    <xf numFmtId="49" fontId="4" fillId="0" borderId="0" xfId="1" applyNumberFormat="1" applyFont="1"/>
    <xf numFmtId="3" fontId="4" fillId="0" borderId="0" xfId="1" applyNumberFormat="1" applyFont="1"/>
    <xf numFmtId="1" fontId="9" fillId="0" borderId="0" xfId="1" applyNumberFormat="1" applyFont="1" applyAlignment="1">
      <alignment horizontal="center"/>
    </xf>
    <xf numFmtId="3" fontId="9" fillId="0" borderId="0" xfId="1" applyNumberFormat="1" applyFont="1"/>
    <xf numFmtId="3" fontId="9" fillId="0" borderId="13" xfId="1" applyNumberFormat="1" applyFont="1" applyBorder="1"/>
    <xf numFmtId="3" fontId="9" fillId="0" borderId="26" xfId="1" applyNumberFormat="1" applyFont="1" applyBorder="1"/>
    <xf numFmtId="3" fontId="3" fillId="0" borderId="26" xfId="1" applyNumberFormat="1" applyFont="1" applyBorder="1"/>
    <xf numFmtId="3" fontId="3" fillId="0" borderId="5" xfId="1" applyNumberFormat="1" applyFont="1" applyBorder="1"/>
    <xf numFmtId="3" fontId="3" fillId="0" borderId="0" xfId="1" applyNumberFormat="1" applyFont="1" applyAlignment="1">
      <alignment horizontal="left" indent="3"/>
    </xf>
    <xf numFmtId="0" fontId="3" fillId="0" borderId="4" xfId="1" applyFont="1" applyBorder="1" applyAlignment="1">
      <alignment horizontal="left"/>
    </xf>
    <xf numFmtId="1" fontId="9" fillId="0" borderId="10" xfId="1" applyNumberFormat="1" applyFont="1" applyBorder="1" applyAlignment="1" applyProtection="1">
      <alignment horizontal="center"/>
      <protection locked="0"/>
    </xf>
    <xf numFmtId="0" fontId="9" fillId="0" borderId="9" xfId="1" applyFont="1" applyBorder="1" applyProtection="1">
      <protection locked="0"/>
    </xf>
    <xf numFmtId="0" fontId="9" fillId="0" borderId="11" xfId="1" applyFont="1" applyBorder="1"/>
    <xf numFmtId="3" fontId="10" fillId="0" borderId="0" xfId="1" applyNumberFormat="1" applyFont="1"/>
    <xf numFmtId="3" fontId="11" fillId="0" borderId="0" xfId="1" applyNumberFormat="1" applyFont="1"/>
    <xf numFmtId="3" fontId="3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left" indent="1"/>
    </xf>
    <xf numFmtId="1" fontId="9" fillId="0" borderId="14" xfId="1" applyNumberFormat="1" applyFont="1" applyBorder="1" applyAlignment="1" applyProtection="1">
      <alignment horizontal="center"/>
      <protection locked="0"/>
    </xf>
    <xf numFmtId="3" fontId="9" fillId="0" borderId="12" xfId="1" applyNumberFormat="1" applyFont="1" applyBorder="1" applyAlignment="1" applyProtection="1">
      <alignment horizontal="left"/>
      <protection locked="0"/>
    </xf>
    <xf numFmtId="0" fontId="9" fillId="0" borderId="13" xfId="1" applyFont="1" applyBorder="1"/>
    <xf numFmtId="3" fontId="3" fillId="0" borderId="0" xfId="1" quotePrefix="1" applyNumberFormat="1" applyFont="1" applyAlignment="1">
      <alignment horizontal="right"/>
    </xf>
    <xf numFmtId="0" fontId="9" fillId="0" borderId="12" xfId="1" applyFont="1" applyBorder="1" applyAlignment="1" applyProtection="1">
      <alignment horizontal="left"/>
      <protection locked="0"/>
    </xf>
    <xf numFmtId="3" fontId="3" fillId="0" borderId="0" xfId="1" applyNumberFormat="1" applyFont="1" applyAlignment="1">
      <alignment horizontal="left" indent="2"/>
    </xf>
    <xf numFmtId="1" fontId="9" fillId="0" borderId="17" xfId="1" applyNumberFormat="1" applyFont="1" applyBorder="1" applyAlignment="1">
      <alignment horizontal="center"/>
    </xf>
    <xf numFmtId="0" fontId="9" fillId="0" borderId="15" xfId="1" applyFont="1" applyBorder="1"/>
    <xf numFmtId="0" fontId="9" fillId="0" borderId="16" xfId="1" applyFont="1" applyBorder="1"/>
    <xf numFmtId="3" fontId="9" fillId="0" borderId="17" xfId="1" applyNumberFormat="1" applyFont="1" applyBorder="1"/>
    <xf numFmtId="1" fontId="9" fillId="0" borderId="21" xfId="1" applyNumberFormat="1" applyFont="1" applyBorder="1" applyAlignment="1">
      <alignment horizontal="right"/>
    </xf>
    <xf numFmtId="0" fontId="9" fillId="0" borderId="27" xfId="1" applyFont="1" applyBorder="1"/>
    <xf numFmtId="0" fontId="9" fillId="0" borderId="26" xfId="1" applyFont="1" applyBorder="1"/>
    <xf numFmtId="3" fontId="6" fillId="0" borderId="0" xfId="1" applyNumberFormat="1" applyFont="1"/>
    <xf numFmtId="0" fontId="3" fillId="0" borderId="11" xfId="1" applyFont="1" applyBorder="1"/>
    <xf numFmtId="0" fontId="3" fillId="0" borderId="9" xfId="1" applyFont="1" applyBorder="1" applyAlignment="1">
      <alignment horizontal="center"/>
    </xf>
    <xf numFmtId="3" fontId="3" fillId="0" borderId="28" xfId="1" applyNumberFormat="1" applyFont="1" applyBorder="1"/>
    <xf numFmtId="0" fontId="3" fillId="0" borderId="12" xfId="1" applyFont="1" applyBorder="1" applyAlignment="1">
      <alignment horizontal="center"/>
    </xf>
    <xf numFmtId="3" fontId="3" fillId="0" borderId="20" xfId="1" applyNumberFormat="1" applyFont="1" applyBorder="1"/>
    <xf numFmtId="0" fontId="4" fillId="0" borderId="0" xfId="1" applyFont="1" applyAlignment="1">
      <alignment horizontal="left" indent="1"/>
    </xf>
    <xf numFmtId="0" fontId="3" fillId="0" borderId="15" xfId="1" applyFont="1" applyBorder="1" applyAlignment="1">
      <alignment horizontal="center"/>
    </xf>
    <xf numFmtId="3" fontId="3" fillId="0" borderId="29" xfId="1" applyNumberFormat="1" applyFont="1" applyBorder="1"/>
    <xf numFmtId="0" fontId="3" fillId="0" borderId="10" xfId="1" quotePrefix="1" applyFont="1" applyBorder="1"/>
    <xf numFmtId="3" fontId="3" fillId="0" borderId="9" xfId="1" applyNumberFormat="1" applyFont="1" applyBorder="1"/>
    <xf numFmtId="0" fontId="3" fillId="0" borderId="14" xfId="1" quotePrefix="1" applyFont="1" applyBorder="1"/>
    <xf numFmtId="3" fontId="3" fillId="0" borderId="12" xfId="1" applyNumberFormat="1" applyFont="1" applyBorder="1"/>
    <xf numFmtId="0" fontId="3" fillId="0" borderId="17" xfId="1" quotePrefix="1" applyFont="1" applyBorder="1"/>
    <xf numFmtId="3" fontId="3" fillId="0" borderId="15" xfId="1" applyNumberFormat="1" applyFont="1" applyBorder="1"/>
    <xf numFmtId="0" fontId="4" fillId="0" borderId="0" xfId="0" applyFont="1"/>
    <xf numFmtId="0" fontId="6" fillId="0" borderId="0" xfId="0" applyFont="1"/>
    <xf numFmtId="3" fontId="3" fillId="0" borderId="26" xfId="0" applyNumberFormat="1" applyFont="1" applyBorder="1"/>
    <xf numFmtId="0" fontId="9" fillId="0" borderId="0" xfId="1" applyFont="1"/>
    <xf numFmtId="3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left" indent="3"/>
    </xf>
    <xf numFmtId="3" fontId="13" fillId="0" borderId="0" xfId="1" applyNumberFormat="1" applyFont="1"/>
    <xf numFmtId="4" fontId="9" fillId="0" borderId="0" xfId="1" applyNumberFormat="1" applyFont="1"/>
    <xf numFmtId="49" fontId="9" fillId="0" borderId="0" xfId="1" applyNumberFormat="1" applyFont="1"/>
    <xf numFmtId="3" fontId="9" fillId="0" borderId="0" xfId="1" applyNumberFormat="1" applyFont="1" applyAlignment="1">
      <alignment horizontal="center"/>
    </xf>
    <xf numFmtId="165" fontId="9" fillId="0" borderId="0" xfId="1" applyNumberFormat="1" applyFont="1"/>
    <xf numFmtId="3" fontId="14" fillId="0" borderId="0" xfId="2" applyNumberFormat="1" applyFont="1"/>
    <xf numFmtId="3" fontId="9" fillId="0" borderId="0" xfId="1" applyNumberFormat="1" applyFont="1" applyAlignment="1">
      <alignment horizontal="left"/>
    </xf>
    <xf numFmtId="1" fontId="9" fillId="0" borderId="0" xfId="1" applyNumberFormat="1" applyFont="1" applyAlignment="1">
      <alignment horizontal="left"/>
    </xf>
    <xf numFmtId="164" fontId="3" fillId="0" borderId="9" xfId="0" applyNumberFormat="1" applyFont="1" applyBorder="1" applyAlignment="1">
      <alignment horizontal="left"/>
    </xf>
    <xf numFmtId="164" fontId="3" fillId="0" borderId="12" xfId="0" applyNumberFormat="1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/>
    <xf numFmtId="0" fontId="3" fillId="0" borderId="28" xfId="0" applyFont="1" applyBorder="1"/>
    <xf numFmtId="0" fontId="3" fillId="0" borderId="11" xfId="0" applyFont="1" applyBorder="1" applyAlignment="1">
      <alignment horizontal="center"/>
    </xf>
    <xf numFmtId="164" fontId="3" fillId="0" borderId="15" xfId="0" applyNumberFormat="1" applyFont="1" applyBorder="1" applyAlignment="1">
      <alignment horizontal="left"/>
    </xf>
    <xf numFmtId="0" fontId="3" fillId="0" borderId="15" xfId="0" applyFont="1" applyBorder="1"/>
    <xf numFmtId="0" fontId="3" fillId="0" borderId="29" xfId="0" applyFont="1" applyBorder="1"/>
    <xf numFmtId="0" fontId="3" fillId="0" borderId="16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 applyAlignment="1">
      <alignment horizontal="center"/>
    </xf>
    <xf numFmtId="4" fontId="9" fillId="0" borderId="20" xfId="0" applyNumberFormat="1" applyFont="1" applyBorder="1"/>
    <xf numFmtId="4" fontId="9" fillId="0" borderId="29" xfId="0" applyNumberFormat="1" applyFont="1" applyBorder="1"/>
    <xf numFmtId="4" fontId="9" fillId="0" borderId="28" xfId="0" applyNumberFormat="1" applyFont="1" applyBorder="1"/>
    <xf numFmtId="0" fontId="3" fillId="0" borderId="30" xfId="1" applyFont="1" applyBorder="1" applyAlignment="1">
      <alignment horizontal="left"/>
    </xf>
    <xf numFmtId="0" fontId="3" fillId="0" borderId="31" xfId="1" applyFont="1" applyBorder="1"/>
    <xf numFmtId="0" fontId="3" fillId="0" borderId="30" xfId="1" applyFont="1" applyBorder="1" applyAlignment="1">
      <alignment horizontal="center"/>
    </xf>
    <xf numFmtId="3" fontId="3" fillId="0" borderId="32" xfId="1" applyNumberFormat="1" applyFont="1" applyBorder="1"/>
    <xf numFmtId="3" fontId="3" fillId="0" borderId="33" xfId="1" applyNumberFormat="1" applyFont="1" applyBorder="1"/>
    <xf numFmtId="0" fontId="3" fillId="0" borderId="19" xfId="0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3" fillId="0" borderId="19" xfId="1" applyFont="1" applyBorder="1" applyAlignment="1">
      <alignment horizontal="center"/>
    </xf>
    <xf numFmtId="3" fontId="3" fillId="0" borderId="5" xfId="1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164" fontId="3" fillId="0" borderId="0" xfId="0" quotePrefix="1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" fontId="3" fillId="0" borderId="7" xfId="1" applyNumberFormat="1" applyFont="1" applyBorder="1"/>
    <xf numFmtId="1" fontId="3" fillId="0" borderId="18" xfId="1" applyNumberFormat="1" applyFont="1" applyBorder="1" applyAlignment="1">
      <alignment horizontal="center"/>
    </xf>
    <xf numFmtId="1" fontId="3" fillId="0" borderId="22" xfId="1" applyNumberFormat="1" applyFont="1" applyBorder="1"/>
    <xf numFmtId="1" fontId="3" fillId="0" borderId="7" xfId="1" applyNumberFormat="1" applyFont="1" applyBorder="1" applyAlignment="1">
      <alignment horizontal="center"/>
    </xf>
    <xf numFmtId="1" fontId="9" fillId="0" borderId="7" xfId="1" applyNumberFormat="1" applyFont="1" applyBorder="1" applyAlignment="1">
      <alignment horizontal="center"/>
    </xf>
    <xf numFmtId="3" fontId="9" fillId="0" borderId="22" xfId="1" applyNumberFormat="1" applyFont="1" applyBorder="1" applyAlignment="1">
      <alignment horizontal="center"/>
    </xf>
    <xf numFmtId="1" fontId="9" fillId="0" borderId="22" xfId="1" applyNumberFormat="1" applyFont="1" applyBorder="1" applyAlignment="1">
      <alignment horizontal="center"/>
    </xf>
    <xf numFmtId="3" fontId="9" fillId="0" borderId="8" xfId="1" applyNumberFormat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3" fillId="0" borderId="22" xfId="1" applyFont="1" applyBorder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4" xfId="1" applyNumberFormat="1" applyFont="1" applyBorder="1"/>
    <xf numFmtId="3" fontId="3" fillId="0" borderId="6" xfId="1" applyNumberFormat="1" applyFont="1" applyBorder="1"/>
    <xf numFmtId="164" fontId="9" fillId="0" borderId="10" xfId="1" applyNumberFormat="1" applyFont="1" applyBorder="1" applyAlignment="1">
      <alignment horizontal="right"/>
    </xf>
    <xf numFmtId="0" fontId="9" fillId="0" borderId="10" xfId="1" applyFont="1" applyBorder="1"/>
    <xf numFmtId="164" fontId="9" fillId="0" borderId="14" xfId="1" applyNumberFormat="1" applyFont="1" applyBorder="1" applyAlignment="1">
      <alignment horizontal="right"/>
    </xf>
    <xf numFmtId="0" fontId="9" fillId="0" borderId="14" xfId="1" applyFont="1" applyBorder="1"/>
    <xf numFmtId="164" fontId="9" fillId="0" borderId="22" xfId="1" applyNumberFormat="1" applyFont="1" applyBorder="1" applyAlignment="1">
      <alignment horizontal="right"/>
    </xf>
    <xf numFmtId="0" fontId="9" fillId="0" borderId="22" xfId="1" applyFont="1" applyBorder="1"/>
    <xf numFmtId="3" fontId="8" fillId="0" borderId="22" xfId="1" applyNumberFormat="1" applyFont="1" applyBorder="1" applyAlignment="1">
      <alignment horizontal="center"/>
    </xf>
    <xf numFmtId="3" fontId="8" fillId="0" borderId="8" xfId="1" applyNumberFormat="1" applyFont="1" applyBorder="1" applyAlignment="1">
      <alignment horizontal="center"/>
    </xf>
    <xf numFmtId="3" fontId="3" fillId="0" borderId="22" xfId="1" applyNumberFormat="1" applyFont="1" applyBorder="1" applyAlignment="1">
      <alignment horizontal="center"/>
    </xf>
    <xf numFmtId="3" fontId="3" fillId="0" borderId="7" xfId="1" applyNumberFormat="1" applyFont="1" applyBorder="1" applyAlignment="1">
      <alignment horizontal="center"/>
    </xf>
    <xf numFmtId="1" fontId="9" fillId="0" borderId="25" xfId="1" applyNumberFormat="1" applyFont="1" applyBorder="1" applyAlignment="1" applyProtection="1">
      <alignment horizontal="center"/>
      <protection locked="0"/>
    </xf>
    <xf numFmtId="0" fontId="9" fillId="0" borderId="23" xfId="1" applyFont="1" applyBorder="1" applyAlignment="1" applyProtection="1">
      <alignment horizontal="left"/>
      <protection locked="0"/>
    </xf>
    <xf numFmtId="0" fontId="9" fillId="0" borderId="24" xfId="1" applyFont="1" applyBorder="1"/>
    <xf numFmtId="3" fontId="9" fillId="0" borderId="25" xfId="1" applyNumberFormat="1" applyFont="1" applyBorder="1"/>
    <xf numFmtId="1" fontId="9" fillId="0" borderId="42" xfId="1" applyNumberFormat="1" applyFont="1" applyBorder="1" applyAlignment="1" applyProtection="1">
      <alignment horizontal="center"/>
      <protection locked="0"/>
    </xf>
    <xf numFmtId="0" fontId="9" fillId="0" borderId="43" xfId="1" applyFont="1" applyBorder="1" applyAlignment="1" applyProtection="1">
      <alignment horizontal="left"/>
      <protection locked="0"/>
    </xf>
    <xf numFmtId="0" fontId="9" fillId="0" borderId="44" xfId="1" applyFont="1" applyBorder="1"/>
    <xf numFmtId="3" fontId="9" fillId="0" borderId="42" xfId="1" applyNumberFormat="1" applyFont="1" applyBorder="1"/>
    <xf numFmtId="0" fontId="16" fillId="0" borderId="0" xfId="1" applyFont="1"/>
    <xf numFmtId="0" fontId="16" fillId="0" borderId="34" xfId="1" applyFont="1" applyBorder="1"/>
    <xf numFmtId="0" fontId="16" fillId="0" borderId="35" xfId="1" applyFont="1" applyBorder="1"/>
    <xf numFmtId="0" fontId="16" fillId="0" borderId="36" xfId="1" applyFont="1" applyBorder="1"/>
    <xf numFmtId="0" fontId="16" fillId="0" borderId="37" xfId="1" applyFont="1" applyBorder="1"/>
    <xf numFmtId="0" fontId="16" fillId="0" borderId="38" xfId="1" applyFont="1" applyBorder="1"/>
    <xf numFmtId="0" fontId="16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16" fillId="2" borderId="38" xfId="1" applyFont="1" applyFill="1" applyBorder="1"/>
    <xf numFmtId="0" fontId="16" fillId="0" borderId="39" xfId="1" applyFont="1" applyBorder="1"/>
    <xf numFmtId="0" fontId="16" fillId="0" borderId="40" xfId="1" applyFont="1" applyBorder="1"/>
    <xf numFmtId="0" fontId="16" fillId="0" borderId="41" xfId="1" applyFont="1" applyBorder="1"/>
    <xf numFmtId="164" fontId="3" fillId="0" borderId="15" xfId="0" quotePrefix="1" applyNumberFormat="1" applyFont="1" applyBorder="1" applyAlignment="1">
      <alignment horizontal="left"/>
    </xf>
    <xf numFmtId="164" fontId="3" fillId="0" borderId="16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4" fontId="3" fillId="0" borderId="9" xfId="0" applyNumberFormat="1" applyFont="1" applyBorder="1" applyAlignment="1">
      <alignment horizontal="left"/>
    </xf>
    <xf numFmtId="164" fontId="3" fillId="0" borderId="11" xfId="0" applyNumberFormat="1" applyFont="1" applyBorder="1" applyAlignment="1">
      <alignment horizontal="left"/>
    </xf>
    <xf numFmtId="164" fontId="3" fillId="0" borderId="12" xfId="0" applyNumberFormat="1" applyFont="1" applyBorder="1" applyAlignment="1">
      <alignment horizontal="left"/>
    </xf>
    <xf numFmtId="164" fontId="3" fillId="0" borderId="13" xfId="0" applyNumberFormat="1" applyFont="1" applyBorder="1" applyAlignment="1">
      <alignment horizontal="left"/>
    </xf>
    <xf numFmtId="0" fontId="3" fillId="0" borderId="21" xfId="1" applyFont="1" applyBorder="1" applyAlignment="1">
      <alignment horizontal="center"/>
    </xf>
    <xf numFmtId="164" fontId="3" fillId="0" borderId="15" xfId="1" quotePrefix="1" applyNumberFormat="1" applyFont="1" applyBorder="1" applyAlignment="1">
      <alignment horizontal="left"/>
    </xf>
    <xf numFmtId="164" fontId="3" fillId="0" borderId="16" xfId="1" applyNumberFormat="1" applyFont="1" applyBorder="1" applyAlignment="1">
      <alignment horizontal="left"/>
    </xf>
    <xf numFmtId="164" fontId="3" fillId="0" borderId="12" xfId="1" applyNumberFormat="1" applyFont="1" applyBorder="1" applyAlignment="1">
      <alignment horizontal="left"/>
    </xf>
    <xf numFmtId="164" fontId="3" fillId="0" borderId="13" xfId="1" applyNumberFormat="1" applyFont="1" applyBorder="1" applyAlignment="1">
      <alignment horizontal="left"/>
    </xf>
    <xf numFmtId="164" fontId="3" fillId="0" borderId="9" xfId="1" quotePrefix="1" applyNumberFormat="1" applyFont="1" applyBorder="1" applyAlignment="1">
      <alignment horizontal="left"/>
    </xf>
    <xf numFmtId="164" fontId="3" fillId="0" borderId="11" xfId="1" applyNumberFormat="1" applyFont="1" applyBorder="1" applyAlignment="1">
      <alignment horizontal="left"/>
    </xf>
    <xf numFmtId="0" fontId="8" fillId="0" borderId="3" xfId="1" applyFont="1" applyBorder="1" applyAlignment="1">
      <alignment horizontal="center" textRotation="90"/>
    </xf>
    <xf numFmtId="0" fontId="8" fillId="0" borderId="19" xfId="1" applyFont="1" applyBorder="1" applyAlignment="1">
      <alignment horizontal="center" textRotation="90"/>
    </xf>
    <xf numFmtId="0" fontId="8" fillId="0" borderId="6" xfId="1" applyFont="1" applyBorder="1" applyAlignment="1">
      <alignment horizontal="center" textRotation="90"/>
    </xf>
    <xf numFmtId="0" fontId="8" fillId="0" borderId="22" xfId="1" applyFont="1" applyBorder="1" applyAlignment="1">
      <alignment horizontal="center" textRotation="90"/>
    </xf>
    <xf numFmtId="0" fontId="8" fillId="0" borderId="8" xfId="1" applyFont="1" applyBorder="1" applyAlignment="1">
      <alignment horizontal="center" textRotation="90"/>
    </xf>
    <xf numFmtId="3" fontId="3" fillId="0" borderId="4" xfId="1" applyNumberFormat="1" applyFont="1" applyBorder="1" applyAlignment="1">
      <alignment horizontal="center"/>
    </xf>
    <xf numFmtId="3" fontId="3" fillId="0" borderId="6" xfId="1" applyNumberFormat="1" applyFont="1" applyBorder="1" applyAlignment="1">
      <alignment horizontal="center"/>
    </xf>
    <xf numFmtId="3" fontId="3" fillId="0" borderId="0" xfId="1" applyNumberFormat="1" applyFont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3" xfId="1" applyNumberFormat="1" applyFont="1" applyBorder="1" applyAlignment="1">
      <alignment horizontal="center"/>
    </xf>
    <xf numFmtId="0" fontId="8" fillId="0" borderId="7" xfId="1" applyFont="1" applyBorder="1" applyAlignment="1">
      <alignment horizontal="center" textRotation="90"/>
    </xf>
    <xf numFmtId="3" fontId="3" fillId="0" borderId="1" xfId="1" applyNumberFormat="1" applyFont="1" applyBorder="1" applyAlignment="1">
      <alignment horizontal="center"/>
    </xf>
    <xf numFmtId="3" fontId="3" fillId="0" borderId="2" xfId="1" applyNumberFormat="1" applyFont="1" applyBorder="1" applyAlignment="1">
      <alignment horizontal="center"/>
    </xf>
    <xf numFmtId="3" fontId="17" fillId="0" borderId="0" xfId="1" applyNumberFormat="1" applyFont="1"/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3 2" xfId="4" xr:uid="{00000000-0005-0000-0000-000003000000}"/>
    <cellStyle name="Pros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2E166-8F5B-468B-9711-3A3DE69A4AC8}">
  <sheetPr>
    <tabColor rgb="FFFFC000"/>
  </sheetPr>
  <dimension ref="A3:Q18"/>
  <sheetViews>
    <sheetView showGridLines="0" workbookViewId="0">
      <selection activeCell="P11" sqref="P11"/>
    </sheetView>
  </sheetViews>
  <sheetFormatPr baseColWidth="10" defaultRowHeight="18.75" x14ac:dyDescent="0.3"/>
  <cols>
    <col min="1" max="1" width="2.42578125" style="237" customWidth="1"/>
    <col min="2" max="2" width="8.42578125" style="237" customWidth="1"/>
    <col min="3" max="3" width="6.42578125" style="237" bestFit="1" customWidth="1"/>
    <col min="4" max="6" width="11.42578125" style="237"/>
    <col min="7" max="7" width="5" style="237" customWidth="1"/>
    <col min="8" max="8" width="10.28515625" style="237" customWidth="1"/>
    <col min="9" max="9" width="4.42578125" style="237" customWidth="1"/>
    <col min="10" max="10" width="12.140625" style="237" customWidth="1"/>
    <col min="11" max="11" width="7.7109375" style="237" customWidth="1"/>
    <col min="12" max="16384" width="11.42578125" style="237"/>
  </cols>
  <sheetData>
    <row r="3" spans="1:17" ht="19.5" thickBot="1" x14ac:dyDescent="0.35"/>
    <row r="4" spans="1:17" x14ac:dyDescent="0.3">
      <c r="A4" s="238"/>
      <c r="B4" s="239"/>
      <c r="C4" s="239"/>
      <c r="D4" s="239"/>
      <c r="E4" s="239"/>
      <c r="F4" s="239"/>
      <c r="G4" s="239"/>
      <c r="H4" s="239"/>
      <c r="I4" s="239"/>
      <c r="J4" s="239"/>
      <c r="K4" s="240"/>
    </row>
    <row r="5" spans="1:17" x14ac:dyDescent="0.3">
      <c r="A5" s="241"/>
      <c r="B5" s="237" t="s">
        <v>237</v>
      </c>
      <c r="K5" s="242"/>
    </row>
    <row r="6" spans="1:17" x14ac:dyDescent="0.3">
      <c r="A6" s="241"/>
      <c r="B6" s="237" t="s">
        <v>238</v>
      </c>
      <c r="K6" s="242"/>
    </row>
    <row r="7" spans="1:17" x14ac:dyDescent="0.3">
      <c r="A7" s="241"/>
      <c r="K7" s="242"/>
    </row>
    <row r="8" spans="1:17" x14ac:dyDescent="0.3">
      <c r="A8" s="241"/>
      <c r="B8" s="237" t="s">
        <v>173</v>
      </c>
      <c r="K8" s="242"/>
    </row>
    <row r="9" spans="1:17" x14ac:dyDescent="0.3">
      <c r="A9" s="241"/>
      <c r="B9" s="237" t="s">
        <v>174</v>
      </c>
      <c r="K9" s="242"/>
    </row>
    <row r="10" spans="1:17" x14ac:dyDescent="0.3">
      <c r="A10" s="241"/>
      <c r="K10" s="242"/>
    </row>
    <row r="11" spans="1:17" x14ac:dyDescent="0.3">
      <c r="A11" s="241"/>
      <c r="B11" s="237" t="s">
        <v>239</v>
      </c>
      <c r="K11" s="242"/>
    </row>
    <row r="12" spans="1:17" x14ac:dyDescent="0.3">
      <c r="A12" s="241"/>
      <c r="B12" s="237" t="s">
        <v>240</v>
      </c>
      <c r="J12" s="243"/>
      <c r="K12" s="242"/>
    </row>
    <row r="13" spans="1:17" x14ac:dyDescent="0.3">
      <c r="A13" s="241"/>
      <c r="B13" s="237" t="s">
        <v>241</v>
      </c>
      <c r="K13" s="242"/>
      <c r="Q13" s="244"/>
    </row>
    <row r="14" spans="1:17" x14ac:dyDescent="0.3">
      <c r="A14" s="241"/>
      <c r="K14" s="242"/>
      <c r="Q14" s="244"/>
    </row>
    <row r="15" spans="1:17" x14ac:dyDescent="0.3">
      <c r="A15" s="241"/>
      <c r="B15" s="237" t="s">
        <v>242</v>
      </c>
      <c r="K15" s="245"/>
      <c r="Q15" s="244"/>
    </row>
    <row r="16" spans="1:17" x14ac:dyDescent="0.3">
      <c r="A16" s="241"/>
      <c r="K16" s="242"/>
    </row>
    <row r="17" spans="1:11" x14ac:dyDescent="0.3">
      <c r="A17" s="241"/>
      <c r="B17" s="237" t="s">
        <v>175</v>
      </c>
      <c r="K17" s="242"/>
    </row>
    <row r="18" spans="1:11" ht="19.5" thickBot="1" x14ac:dyDescent="0.35">
      <c r="A18" s="246"/>
      <c r="B18" s="247"/>
      <c r="C18" s="247"/>
      <c r="D18" s="247"/>
      <c r="E18" s="247"/>
      <c r="F18" s="247"/>
      <c r="G18" s="247"/>
      <c r="H18" s="247"/>
      <c r="I18" s="247"/>
      <c r="J18" s="247"/>
      <c r="K18" s="248"/>
    </row>
  </sheetData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4"/>
  <sheetViews>
    <sheetView showGridLines="0" tabSelected="1" workbookViewId="0">
      <selection activeCell="I7" sqref="I7"/>
    </sheetView>
  </sheetViews>
  <sheetFormatPr baseColWidth="10" defaultRowHeight="15.75" x14ac:dyDescent="0.25"/>
  <cols>
    <col min="1" max="1" width="6.7109375" style="37" customWidth="1"/>
    <col min="2" max="2" width="14.140625" style="37" bestFit="1" customWidth="1"/>
    <col min="3" max="9" width="11.7109375" style="37" customWidth="1"/>
    <col min="10" max="14" width="9.28515625" style="37" customWidth="1"/>
    <col min="15" max="16384" width="11.42578125" style="37"/>
  </cols>
  <sheetData>
    <row r="1" spans="1:14" x14ac:dyDescent="0.25">
      <c r="A1" s="55" t="s">
        <v>131</v>
      </c>
    </row>
    <row r="2" spans="1:14" x14ac:dyDescent="0.25">
      <c r="B2" s="55"/>
    </row>
    <row r="4" spans="1:14" x14ac:dyDescent="0.25">
      <c r="A4" s="46" t="s">
        <v>19</v>
      </c>
      <c r="B4" s="39" t="s">
        <v>3</v>
      </c>
      <c r="C4" s="80">
        <v>1920</v>
      </c>
      <c r="D4" s="62">
        <v>2710</v>
      </c>
      <c r="E4" s="62">
        <v>6860</v>
      </c>
      <c r="F4" s="62">
        <v>7100</v>
      </c>
      <c r="G4" s="62">
        <v>7120</v>
      </c>
      <c r="H4" s="62">
        <v>7140</v>
      </c>
      <c r="I4" s="81" t="s">
        <v>191</v>
      </c>
    </row>
    <row r="5" spans="1:14" x14ac:dyDescent="0.25">
      <c r="A5" s="51"/>
      <c r="C5" s="199" t="s">
        <v>176</v>
      </c>
      <c r="D5" s="215" t="s">
        <v>204</v>
      </c>
      <c r="E5" s="215" t="s">
        <v>233</v>
      </c>
      <c r="F5" s="215" t="s">
        <v>225</v>
      </c>
      <c r="G5" s="215" t="s">
        <v>235</v>
      </c>
      <c r="H5" s="215" t="s">
        <v>236</v>
      </c>
      <c r="I5" s="200"/>
    </row>
    <row r="6" spans="1:14" x14ac:dyDescent="0.25">
      <c r="A6" s="48"/>
      <c r="B6" s="44"/>
      <c r="C6" s="82" t="s">
        <v>149</v>
      </c>
      <c r="D6" s="64" t="s">
        <v>203</v>
      </c>
      <c r="E6" s="64" t="s">
        <v>226</v>
      </c>
      <c r="F6" s="64" t="s">
        <v>234</v>
      </c>
      <c r="G6" s="64" t="s">
        <v>226</v>
      </c>
      <c r="H6" s="64" t="s">
        <v>226</v>
      </c>
      <c r="I6" s="83"/>
    </row>
    <row r="7" spans="1:14" s="237" customFormat="1" ht="18.75" x14ac:dyDescent="0.3">
      <c r="A7" s="48"/>
      <c r="B7" s="44" t="s">
        <v>101</v>
      </c>
      <c r="C7" s="217">
        <v>-13700</v>
      </c>
      <c r="D7" s="52">
        <v>240</v>
      </c>
      <c r="E7" s="52">
        <v>9000</v>
      </c>
      <c r="F7" s="52">
        <v>1260</v>
      </c>
      <c r="G7" s="52">
        <v>1200</v>
      </c>
      <c r="H7" s="52">
        <v>2000</v>
      </c>
      <c r="I7" s="218">
        <f>SUM(C7:H7)</f>
        <v>0</v>
      </c>
    </row>
    <row r="10" spans="1:14" x14ac:dyDescent="0.25">
      <c r="F10" s="74"/>
    </row>
    <row r="11" spans="1:14" x14ac:dyDescent="0.25">
      <c r="B11" s="37" t="s">
        <v>134</v>
      </c>
      <c r="F11" s="74">
        <f>360*3.5</f>
        <v>1260</v>
      </c>
    </row>
    <row r="12" spans="1:14" x14ac:dyDescent="0.25">
      <c r="B12" s="37" t="s">
        <v>132</v>
      </c>
      <c r="F12" s="74">
        <v>9000</v>
      </c>
    </row>
    <row r="13" spans="1:14" x14ac:dyDescent="0.25">
      <c r="B13" s="37" t="s">
        <v>154</v>
      </c>
      <c r="F13" s="74">
        <v>2240</v>
      </c>
    </row>
    <row r="14" spans="1:14" x14ac:dyDescent="0.25">
      <c r="B14" s="37" t="s">
        <v>100</v>
      </c>
      <c r="F14" s="74">
        <v>1200</v>
      </c>
    </row>
    <row r="15" spans="1:14" s="54" customFormat="1" ht="20.25" x14ac:dyDescent="0.3">
      <c r="A15" s="37"/>
      <c r="B15" s="37" t="s">
        <v>133</v>
      </c>
      <c r="C15" s="37"/>
      <c r="D15" s="37"/>
      <c r="E15" s="37"/>
      <c r="F15" s="123">
        <f>SUM(F11:F14)</f>
        <v>13700</v>
      </c>
      <c r="G15" s="37"/>
      <c r="H15" s="37"/>
      <c r="I15" s="37"/>
      <c r="J15" s="37"/>
      <c r="K15" s="37"/>
      <c r="L15" s="37"/>
      <c r="M15" s="37"/>
      <c r="N15" s="37"/>
    </row>
    <row r="16" spans="1:14" x14ac:dyDescent="0.25">
      <c r="F16" s="74"/>
    </row>
    <row r="17" spans="6:6" x14ac:dyDescent="0.25">
      <c r="F17" s="74"/>
    </row>
    <row r="18" spans="6:6" x14ac:dyDescent="0.25">
      <c r="F18" s="74"/>
    </row>
    <row r="19" spans="6:6" x14ac:dyDescent="0.25">
      <c r="F19" s="74"/>
    </row>
    <row r="20" spans="6:6" x14ac:dyDescent="0.25">
      <c r="F20" s="74"/>
    </row>
    <row r="21" spans="6:6" x14ac:dyDescent="0.25">
      <c r="F21" s="74"/>
    </row>
    <row r="22" spans="6:6" x14ac:dyDescent="0.25">
      <c r="F22" s="74"/>
    </row>
    <row r="23" spans="6:6" x14ac:dyDescent="0.25">
      <c r="F23" s="74"/>
    </row>
    <row r="24" spans="6:6" x14ac:dyDescent="0.25">
      <c r="F24" s="74"/>
    </row>
  </sheetData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>
    <oddHeader>&amp;COppgave 9.6</oddHeader>
    <oddFooter>&amp;CSide &amp;P av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3"/>
  <sheetViews>
    <sheetView showGridLines="0" workbookViewId="0">
      <selection activeCell="R23" sqref="R23"/>
    </sheetView>
  </sheetViews>
  <sheetFormatPr baseColWidth="10" defaultRowHeight="15.75" x14ac:dyDescent="0.25"/>
  <cols>
    <col min="1" max="1" width="6.140625" style="1" customWidth="1"/>
    <col min="2" max="16384" width="11.42578125" style="1"/>
  </cols>
  <sheetData>
    <row r="1" spans="1:2" x14ac:dyDescent="0.25">
      <c r="A1" s="162" t="s">
        <v>140</v>
      </c>
    </row>
    <row r="3" spans="1:2" x14ac:dyDescent="0.25">
      <c r="A3" s="1" t="s">
        <v>0</v>
      </c>
      <c r="B3" s="1" t="s">
        <v>151</v>
      </c>
    </row>
    <row r="4" spans="1:2" x14ac:dyDescent="0.25">
      <c r="B4" s="1" t="s">
        <v>141</v>
      </c>
    </row>
    <row r="5" spans="1:2" x14ac:dyDescent="0.25">
      <c r="B5" s="1" t="s">
        <v>142</v>
      </c>
    </row>
    <row r="6" spans="1:2" x14ac:dyDescent="0.25">
      <c r="B6" s="1" t="s">
        <v>143</v>
      </c>
    </row>
    <row r="7" spans="1:2" x14ac:dyDescent="0.25">
      <c r="B7" s="1" t="s">
        <v>144</v>
      </c>
    </row>
    <row r="9" spans="1:2" x14ac:dyDescent="0.25">
      <c r="A9" s="1" t="s">
        <v>39</v>
      </c>
      <c r="B9" s="1" t="s">
        <v>145</v>
      </c>
    </row>
    <row r="10" spans="1:2" x14ac:dyDescent="0.25">
      <c r="B10" s="1" t="s">
        <v>146</v>
      </c>
    </row>
    <row r="12" spans="1:2" x14ac:dyDescent="0.25">
      <c r="A12" s="1" t="s">
        <v>84</v>
      </c>
      <c r="B12" s="1" t="s">
        <v>147</v>
      </c>
    </row>
    <row r="13" spans="1:2" x14ac:dyDescent="0.25">
      <c r="B13" s="1" t="s">
        <v>148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9.8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M40"/>
  <sheetViews>
    <sheetView showGridLines="0" showZeros="0" workbookViewId="0">
      <selection activeCell="D1" sqref="D1"/>
    </sheetView>
  </sheetViews>
  <sheetFormatPr baseColWidth="10" defaultRowHeight="15.75" x14ac:dyDescent="0.25"/>
  <cols>
    <col min="1" max="1" width="3.7109375" style="1" customWidth="1"/>
    <col min="2" max="2" width="2.5703125" style="1" customWidth="1"/>
    <col min="3" max="3" width="27.28515625" style="1" customWidth="1"/>
    <col min="4" max="13" width="9.7109375" style="1" customWidth="1"/>
    <col min="14" max="21" width="8.7109375" style="1" customWidth="1"/>
    <col min="22" max="16384" width="11.42578125" style="1"/>
  </cols>
  <sheetData>
    <row r="1" spans="1:8" x14ac:dyDescent="0.25">
      <c r="A1" s="162" t="s">
        <v>102</v>
      </c>
      <c r="D1" s="162" t="s">
        <v>245</v>
      </c>
    </row>
    <row r="3" spans="1:8" x14ac:dyDescent="0.25">
      <c r="A3" s="1" t="s">
        <v>0</v>
      </c>
    </row>
    <row r="5" spans="1:8" x14ac:dyDescent="0.25">
      <c r="A5" s="24" t="s">
        <v>1</v>
      </c>
      <c r="B5" s="25"/>
      <c r="C5" s="3"/>
      <c r="D5" s="3"/>
      <c r="E5" s="3" t="s">
        <v>13</v>
      </c>
      <c r="F5" s="4" t="s">
        <v>14</v>
      </c>
    </row>
    <row r="6" spans="1:8" x14ac:dyDescent="0.25">
      <c r="A6" s="5" t="s">
        <v>2</v>
      </c>
      <c r="B6" s="6"/>
      <c r="C6" s="6"/>
      <c r="D6" s="6"/>
      <c r="E6" s="6" t="s">
        <v>15</v>
      </c>
      <c r="F6" s="7"/>
    </row>
    <row r="7" spans="1:8" x14ac:dyDescent="0.25">
      <c r="A7" s="2" t="s">
        <v>3</v>
      </c>
      <c r="B7" s="3"/>
      <c r="C7" s="3"/>
      <c r="D7" s="8" t="s">
        <v>9</v>
      </c>
      <c r="E7" s="9" t="s">
        <v>11</v>
      </c>
      <c r="F7" s="8" t="s">
        <v>9</v>
      </c>
    </row>
    <row r="8" spans="1:8" x14ac:dyDescent="0.25">
      <c r="A8" s="5"/>
      <c r="B8" s="6"/>
      <c r="C8" s="6"/>
      <c r="D8" s="10" t="s">
        <v>10</v>
      </c>
      <c r="E8" s="11"/>
      <c r="F8" s="10" t="s">
        <v>12</v>
      </c>
    </row>
    <row r="9" spans="1:8" x14ac:dyDescent="0.25">
      <c r="A9" s="13">
        <v>1</v>
      </c>
      <c r="B9" s="3" t="s">
        <v>4</v>
      </c>
      <c r="D9" s="30">
        <v>5000</v>
      </c>
      <c r="E9" s="15">
        <v>160500</v>
      </c>
      <c r="F9" s="30"/>
    </row>
    <row r="10" spans="1:8" x14ac:dyDescent="0.25">
      <c r="A10" s="16">
        <v>2</v>
      </c>
      <c r="B10" s="17" t="s">
        <v>5</v>
      </c>
      <c r="C10" s="29"/>
      <c r="D10" s="31"/>
      <c r="E10" s="19">
        <v>57550</v>
      </c>
      <c r="F10" s="31">
        <v>2600</v>
      </c>
    </row>
    <row r="11" spans="1:8" x14ac:dyDescent="0.25">
      <c r="A11" s="16">
        <v>3</v>
      </c>
      <c r="B11" s="17" t="s">
        <v>6</v>
      </c>
      <c r="C11" s="29"/>
      <c r="D11" s="31"/>
      <c r="E11" s="19">
        <f>E9-E10</f>
        <v>102950</v>
      </c>
      <c r="F11" s="31">
        <v>2380</v>
      </c>
      <c r="H11" s="12"/>
    </row>
    <row r="12" spans="1:8" x14ac:dyDescent="0.25">
      <c r="A12" s="16"/>
      <c r="B12" s="17"/>
      <c r="C12" s="29"/>
      <c r="D12" s="31"/>
      <c r="E12" s="19"/>
      <c r="F12" s="31"/>
    </row>
    <row r="13" spans="1:8" x14ac:dyDescent="0.25">
      <c r="A13" s="16">
        <v>4</v>
      </c>
      <c r="B13" s="17" t="s">
        <v>7</v>
      </c>
      <c r="C13" s="29"/>
      <c r="D13" s="31">
        <v>5400</v>
      </c>
      <c r="E13" s="19">
        <v>22630</v>
      </c>
      <c r="F13" s="31">
        <v>2770</v>
      </c>
    </row>
    <row r="14" spans="1:8" x14ac:dyDescent="0.25">
      <c r="A14" s="16">
        <v>5</v>
      </c>
      <c r="B14" s="17" t="s">
        <v>103</v>
      </c>
      <c r="C14" s="29"/>
      <c r="D14" s="31">
        <v>5050</v>
      </c>
      <c r="E14" s="19">
        <v>19260</v>
      </c>
      <c r="F14" s="31">
        <v>2940</v>
      </c>
    </row>
    <row r="15" spans="1:8" x14ac:dyDescent="0.25">
      <c r="A15" s="16">
        <v>6</v>
      </c>
      <c r="B15" s="17" t="s">
        <v>17</v>
      </c>
      <c r="C15" s="29"/>
      <c r="D15" s="31">
        <v>5400</v>
      </c>
      <c r="E15" s="19">
        <v>2715</v>
      </c>
      <c r="F15" s="31">
        <v>2780</v>
      </c>
    </row>
    <row r="16" spans="1:8" x14ac:dyDescent="0.25">
      <c r="A16" s="20"/>
      <c r="B16" s="26"/>
      <c r="C16" s="21"/>
      <c r="D16" s="32"/>
      <c r="E16" s="23"/>
      <c r="F16" s="32"/>
    </row>
    <row r="18" spans="1:13" x14ac:dyDescent="0.25">
      <c r="A18" s="1" t="s">
        <v>16</v>
      </c>
    </row>
    <row r="20" spans="1:13" x14ac:dyDescent="0.25">
      <c r="A20" s="251" t="s">
        <v>19</v>
      </c>
      <c r="B20" s="252"/>
      <c r="C20" s="4" t="s">
        <v>3</v>
      </c>
      <c r="D20" s="8">
        <v>1950</v>
      </c>
      <c r="E20" s="8">
        <v>2380</v>
      </c>
      <c r="F20" s="8">
        <v>2600</v>
      </c>
      <c r="G20" s="8">
        <v>2770</v>
      </c>
      <c r="H20" s="8">
        <v>2780</v>
      </c>
      <c r="I20" s="8">
        <v>2940</v>
      </c>
      <c r="J20" s="8">
        <v>5000</v>
      </c>
      <c r="K20" s="8">
        <v>5050</v>
      </c>
      <c r="L20" s="8">
        <v>5400</v>
      </c>
      <c r="M20" s="8" t="s">
        <v>191</v>
      </c>
    </row>
    <row r="21" spans="1:13" x14ac:dyDescent="0.25">
      <c r="A21" s="27"/>
      <c r="B21" s="28"/>
      <c r="C21" s="28"/>
      <c r="D21" s="202" t="s">
        <v>176</v>
      </c>
      <c r="E21" s="202" t="s">
        <v>178</v>
      </c>
      <c r="F21" s="202" t="s">
        <v>180</v>
      </c>
      <c r="G21" s="202" t="s">
        <v>180</v>
      </c>
      <c r="H21" s="202" t="s">
        <v>184</v>
      </c>
      <c r="I21" s="202" t="s">
        <v>185</v>
      </c>
      <c r="J21" s="202" t="s">
        <v>55</v>
      </c>
      <c r="K21" s="202" t="s">
        <v>188</v>
      </c>
      <c r="L21" s="202" t="s">
        <v>189</v>
      </c>
      <c r="M21" s="202"/>
    </row>
    <row r="22" spans="1:13" x14ac:dyDescent="0.25">
      <c r="A22" s="27"/>
      <c r="B22" s="28"/>
      <c r="C22" s="28"/>
      <c r="D22" s="202" t="s">
        <v>149</v>
      </c>
      <c r="E22" s="202" t="s">
        <v>179</v>
      </c>
      <c r="F22" s="202" t="s">
        <v>181</v>
      </c>
      <c r="G22" s="202" t="s">
        <v>182</v>
      </c>
      <c r="H22" s="202" t="s">
        <v>182</v>
      </c>
      <c r="I22" s="202" t="s">
        <v>186</v>
      </c>
      <c r="J22" s="202"/>
      <c r="K22" s="202" t="s">
        <v>187</v>
      </c>
      <c r="L22" s="202" t="s">
        <v>190</v>
      </c>
      <c r="M22" s="202"/>
    </row>
    <row r="23" spans="1:13" x14ac:dyDescent="0.25">
      <c r="A23" s="5"/>
      <c r="B23" s="7"/>
      <c r="C23" s="7"/>
      <c r="D23" s="10" t="s">
        <v>177</v>
      </c>
      <c r="E23" s="10"/>
      <c r="F23" s="10" t="s">
        <v>177</v>
      </c>
      <c r="G23" s="10" t="s">
        <v>183</v>
      </c>
      <c r="H23" s="10" t="s">
        <v>183</v>
      </c>
      <c r="I23" s="10" t="s">
        <v>187</v>
      </c>
      <c r="J23" s="10"/>
      <c r="K23" s="10"/>
      <c r="L23" s="10"/>
      <c r="M23" s="10"/>
    </row>
    <row r="24" spans="1:13" x14ac:dyDescent="0.25">
      <c r="A24" s="253" t="s">
        <v>20</v>
      </c>
      <c r="B24" s="254"/>
      <c r="C24" s="14" t="s">
        <v>55</v>
      </c>
      <c r="D24" s="33"/>
      <c r="E24" s="33">
        <v>-102950</v>
      </c>
      <c r="F24" s="33">
        <v>-57550</v>
      </c>
      <c r="G24" s="33"/>
      <c r="H24" s="33"/>
      <c r="I24" s="33"/>
      <c r="J24" s="33">
        <v>160500</v>
      </c>
      <c r="K24" s="33"/>
      <c r="L24" s="33"/>
      <c r="M24" s="33">
        <f>SUM(D24:L24)</f>
        <v>0</v>
      </c>
    </row>
    <row r="25" spans="1:13" x14ac:dyDescent="0.25">
      <c r="A25" s="255" t="s">
        <v>20</v>
      </c>
      <c r="B25" s="256"/>
      <c r="C25" s="18" t="s">
        <v>7</v>
      </c>
      <c r="D25" s="34"/>
      <c r="E25" s="34"/>
      <c r="F25" s="34"/>
      <c r="G25" s="34">
        <v>-22630</v>
      </c>
      <c r="H25" s="34"/>
      <c r="I25" s="34"/>
      <c r="J25" s="34"/>
      <c r="K25" s="34"/>
      <c r="L25" s="34">
        <v>22630</v>
      </c>
      <c r="M25" s="34">
        <f t="shared" ref="M25:M28" si="0">SUM(D25:L25)</f>
        <v>0</v>
      </c>
    </row>
    <row r="26" spans="1:13" x14ac:dyDescent="0.25">
      <c r="A26" s="255" t="s">
        <v>20</v>
      </c>
      <c r="B26" s="256"/>
      <c r="C26" s="18" t="s">
        <v>103</v>
      </c>
      <c r="D26" s="34"/>
      <c r="E26" s="34"/>
      <c r="F26" s="34"/>
      <c r="G26" s="34"/>
      <c r="H26" s="34"/>
      <c r="I26" s="34">
        <v>-19260</v>
      </c>
      <c r="J26" s="34"/>
      <c r="K26" s="34">
        <v>19260</v>
      </c>
      <c r="L26" s="34"/>
      <c r="M26" s="34">
        <f t="shared" si="0"/>
        <v>0</v>
      </c>
    </row>
    <row r="27" spans="1:13" x14ac:dyDescent="0.25">
      <c r="A27" s="255" t="s">
        <v>20</v>
      </c>
      <c r="B27" s="256"/>
      <c r="C27" s="18" t="s">
        <v>104</v>
      </c>
      <c r="D27" s="34"/>
      <c r="E27" s="34"/>
      <c r="F27" s="34"/>
      <c r="G27" s="34"/>
      <c r="H27" s="34">
        <v>-2715</v>
      </c>
      <c r="I27" s="34"/>
      <c r="J27" s="34"/>
      <c r="K27" s="34"/>
      <c r="L27" s="34">
        <v>2715</v>
      </c>
      <c r="M27" s="34">
        <f t="shared" si="0"/>
        <v>0</v>
      </c>
    </row>
    <row r="28" spans="1:13" x14ac:dyDescent="0.25">
      <c r="A28" s="249" t="s">
        <v>22</v>
      </c>
      <c r="B28" s="250"/>
      <c r="C28" s="22" t="s">
        <v>105</v>
      </c>
      <c r="D28" s="35">
        <v>57550</v>
      </c>
      <c r="E28" s="35">
        <v>-57550</v>
      </c>
      <c r="F28" s="35"/>
      <c r="G28" s="35"/>
      <c r="H28" s="35"/>
      <c r="I28" s="35"/>
      <c r="J28" s="35"/>
      <c r="K28" s="35"/>
      <c r="L28" s="35"/>
      <c r="M28" s="35">
        <f t="shared" si="0"/>
        <v>0</v>
      </c>
    </row>
    <row r="32" spans="1:13" x14ac:dyDescent="0.25">
      <c r="A32" s="1" t="s">
        <v>23</v>
      </c>
      <c r="C32" s="1" t="s">
        <v>55</v>
      </c>
      <c r="D32" s="12">
        <f>J24</f>
        <v>160500</v>
      </c>
      <c r="G32" s="12"/>
    </row>
    <row r="33" spans="1:13" x14ac:dyDescent="0.25">
      <c r="C33" s="1" t="s">
        <v>7</v>
      </c>
      <c r="D33" s="12">
        <f>L25</f>
        <v>22630</v>
      </c>
    </row>
    <row r="34" spans="1:13" x14ac:dyDescent="0.25">
      <c r="C34" s="1" t="s">
        <v>21</v>
      </c>
      <c r="D34" s="12">
        <f>K26</f>
        <v>19260</v>
      </c>
    </row>
    <row r="35" spans="1:13" x14ac:dyDescent="0.25">
      <c r="C35" s="1" t="s">
        <v>106</v>
      </c>
      <c r="D35" s="12">
        <f>L27</f>
        <v>2715</v>
      </c>
    </row>
    <row r="36" spans="1:13" s="163" customFormat="1" ht="20.25" x14ac:dyDescent="0.3">
      <c r="A36" s="1"/>
      <c r="B36" s="1"/>
      <c r="C36" s="1" t="s">
        <v>107</v>
      </c>
      <c r="D36" s="164">
        <f>SUM(D32:D35)</f>
        <v>205105</v>
      </c>
      <c r="E36" s="1"/>
      <c r="F36" s="1"/>
      <c r="G36" s="1"/>
      <c r="H36" s="1"/>
      <c r="I36" s="1"/>
      <c r="J36" s="1"/>
      <c r="K36" s="1"/>
      <c r="L36" s="1"/>
      <c r="M36" s="1"/>
    </row>
    <row r="38" spans="1:13" x14ac:dyDescent="0.25">
      <c r="C38" s="1" t="s">
        <v>108</v>
      </c>
    </row>
    <row r="40" spans="1:13" x14ac:dyDescent="0.25">
      <c r="C40" s="1" t="s">
        <v>152</v>
      </c>
      <c r="D40" s="36">
        <f>D32*1.12*1.141</f>
        <v>205106.16000000003</v>
      </c>
    </row>
  </sheetData>
  <mergeCells count="6">
    <mergeCell ref="A28:B28"/>
    <mergeCell ref="A20:B20"/>
    <mergeCell ref="A24:B24"/>
    <mergeCell ref="A25:B25"/>
    <mergeCell ref="A26:B26"/>
    <mergeCell ref="A27:B27"/>
  </mergeCells>
  <phoneticPr fontId="0" type="noConversion"/>
  <pageMargins left="0.59055118110236227" right="0.59055118110236227" top="0.98425196850393704" bottom="0.98425196850393704" header="0.51181102362204722" footer="0.51181102362204722"/>
  <pageSetup paperSize="9" pageOrder="overThenDown" orientation="landscape" r:id="rId1"/>
  <headerFooter alignWithMargins="0">
    <oddHeader>&amp;COppgave 9.1</oddHeader>
    <oddFooter>&amp;CSide &amp;P av &amp;N</oddFooter>
  </headerFooter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E3B3-D473-4F23-A732-D2EE5F59B64B}">
  <dimension ref="A1:M39"/>
  <sheetViews>
    <sheetView showGridLines="0" showZeros="0" topLeftCell="A17" workbookViewId="0">
      <selection activeCell="A20" sqref="A20"/>
    </sheetView>
  </sheetViews>
  <sheetFormatPr baseColWidth="10" defaultRowHeight="15.75" x14ac:dyDescent="0.25"/>
  <cols>
    <col min="1" max="1" width="3.7109375" style="1" customWidth="1"/>
    <col min="2" max="2" width="2.5703125" style="1" customWidth="1"/>
    <col min="3" max="3" width="27.28515625" style="1" customWidth="1"/>
    <col min="4" max="13" width="9.7109375" style="1" customWidth="1"/>
    <col min="14" max="20" width="8.7109375" style="1" customWidth="1"/>
    <col min="21" max="16384" width="11.42578125" style="1"/>
  </cols>
  <sheetData>
    <row r="1" spans="1:8" x14ac:dyDescent="0.25">
      <c r="A1" s="162" t="s">
        <v>102</v>
      </c>
    </row>
    <row r="3" spans="1:8" x14ac:dyDescent="0.25">
      <c r="A3" s="1" t="s">
        <v>0</v>
      </c>
    </row>
    <row r="5" spans="1:8" x14ac:dyDescent="0.25">
      <c r="A5" s="24" t="s">
        <v>1</v>
      </c>
      <c r="B5" s="25"/>
      <c r="C5" s="3"/>
      <c r="D5" s="3"/>
      <c r="E5" s="3" t="s">
        <v>13</v>
      </c>
      <c r="F5" s="4" t="s">
        <v>14</v>
      </c>
    </row>
    <row r="6" spans="1:8" x14ac:dyDescent="0.25">
      <c r="A6" s="5" t="s">
        <v>2</v>
      </c>
      <c r="B6" s="6"/>
      <c r="C6" s="6"/>
      <c r="D6" s="6"/>
      <c r="E6" s="6" t="s">
        <v>15</v>
      </c>
      <c r="F6" s="7"/>
    </row>
    <row r="7" spans="1:8" x14ac:dyDescent="0.25">
      <c r="A7" s="2" t="s">
        <v>3</v>
      </c>
      <c r="B7" s="3"/>
      <c r="C7" s="3"/>
      <c r="D7" s="8" t="s">
        <v>9</v>
      </c>
      <c r="E7" s="9" t="s">
        <v>11</v>
      </c>
      <c r="F7" s="8" t="s">
        <v>9</v>
      </c>
    </row>
    <row r="8" spans="1:8" x14ac:dyDescent="0.25">
      <c r="A8" s="5"/>
      <c r="B8" s="6"/>
      <c r="C8" s="6"/>
      <c r="D8" s="10" t="s">
        <v>10</v>
      </c>
      <c r="E8" s="11"/>
      <c r="F8" s="10" t="s">
        <v>12</v>
      </c>
    </row>
    <row r="9" spans="1:8" x14ac:dyDescent="0.25">
      <c r="A9" s="13">
        <v>1</v>
      </c>
      <c r="B9" s="3" t="s">
        <v>4</v>
      </c>
      <c r="D9" s="30">
        <v>5000</v>
      </c>
      <c r="E9" s="15">
        <v>160500</v>
      </c>
      <c r="F9" s="30"/>
    </row>
    <row r="10" spans="1:8" x14ac:dyDescent="0.25">
      <c r="A10" s="16">
        <v>2</v>
      </c>
      <c r="B10" s="17" t="s">
        <v>5</v>
      </c>
      <c r="C10" s="29"/>
      <c r="D10" s="31"/>
      <c r="E10" s="19">
        <v>57550</v>
      </c>
      <c r="F10" s="31">
        <v>2600</v>
      </c>
    </row>
    <row r="11" spans="1:8" x14ac:dyDescent="0.25">
      <c r="A11" s="16">
        <v>3</v>
      </c>
      <c r="B11" s="17" t="s">
        <v>6</v>
      </c>
      <c r="C11" s="29"/>
      <c r="D11" s="31"/>
      <c r="E11" s="19">
        <f>E9-E10</f>
        <v>102950</v>
      </c>
      <c r="F11" s="31">
        <v>2380</v>
      </c>
      <c r="H11" s="12"/>
    </row>
    <row r="12" spans="1:8" x14ac:dyDescent="0.25">
      <c r="A12" s="16"/>
      <c r="B12" s="17"/>
      <c r="C12" s="29"/>
      <c r="D12" s="31"/>
      <c r="E12" s="19"/>
      <c r="F12" s="31"/>
    </row>
    <row r="13" spans="1:8" x14ac:dyDescent="0.25">
      <c r="A13" s="16">
        <v>4</v>
      </c>
      <c r="B13" s="17" t="s">
        <v>7</v>
      </c>
      <c r="C13" s="29"/>
      <c r="D13" s="31">
        <v>5400</v>
      </c>
      <c r="E13" s="19">
        <v>22630</v>
      </c>
      <c r="F13" s="31">
        <v>2770</v>
      </c>
    </row>
    <row r="14" spans="1:8" x14ac:dyDescent="0.25">
      <c r="A14" s="16">
        <v>5</v>
      </c>
      <c r="B14" s="17" t="s">
        <v>103</v>
      </c>
      <c r="C14" s="29"/>
      <c r="D14" s="31">
        <v>5050</v>
      </c>
      <c r="E14" s="19">
        <v>19260</v>
      </c>
      <c r="F14" s="31">
        <v>2940</v>
      </c>
    </row>
    <row r="15" spans="1:8" x14ac:dyDescent="0.25">
      <c r="A15" s="16">
        <v>6</v>
      </c>
      <c r="B15" s="17" t="s">
        <v>17</v>
      </c>
      <c r="C15" s="29"/>
      <c r="D15" s="31">
        <v>5400</v>
      </c>
      <c r="E15" s="19">
        <v>2715</v>
      </c>
      <c r="F15" s="31">
        <v>2780</v>
      </c>
    </row>
    <row r="16" spans="1:8" x14ac:dyDescent="0.25">
      <c r="A16" s="20"/>
      <c r="B16" s="26"/>
      <c r="C16" s="21"/>
      <c r="D16" s="32"/>
      <c r="E16" s="23"/>
      <c r="F16" s="32"/>
    </row>
    <row r="18" spans="1:12" x14ac:dyDescent="0.25">
      <c r="A18" s="1" t="s">
        <v>16</v>
      </c>
    </row>
    <row r="20" spans="1:12" x14ac:dyDescent="0.25">
      <c r="A20" s="162" t="s">
        <v>164</v>
      </c>
    </row>
    <row r="21" spans="1:12" x14ac:dyDescent="0.25">
      <c r="A21" s="251" t="s">
        <v>19</v>
      </c>
      <c r="B21" s="252"/>
      <c r="C21" s="4" t="s">
        <v>3</v>
      </c>
      <c r="D21" s="8">
        <v>2380</v>
      </c>
      <c r="E21" s="8">
        <v>2600</v>
      </c>
      <c r="F21" s="8">
        <v>2770</v>
      </c>
      <c r="G21" s="8">
        <v>2780</v>
      </c>
      <c r="H21" s="8">
        <v>2940</v>
      </c>
      <c r="I21" s="8">
        <v>5000</v>
      </c>
      <c r="J21" s="8">
        <v>5050</v>
      </c>
      <c r="K21" s="8">
        <v>5400</v>
      </c>
      <c r="L21" s="8" t="s">
        <v>191</v>
      </c>
    </row>
    <row r="22" spans="1:12" x14ac:dyDescent="0.25">
      <c r="A22" s="27"/>
      <c r="B22" s="28"/>
      <c r="C22" s="28"/>
      <c r="D22" s="202" t="s">
        <v>178</v>
      </c>
      <c r="E22" s="202" t="s">
        <v>180</v>
      </c>
      <c r="F22" s="202" t="s">
        <v>180</v>
      </c>
      <c r="G22" s="202" t="s">
        <v>184</v>
      </c>
      <c r="H22" s="202" t="s">
        <v>185</v>
      </c>
      <c r="I22" s="202" t="s">
        <v>55</v>
      </c>
      <c r="J22" s="202" t="s">
        <v>188</v>
      </c>
      <c r="K22" s="202" t="s">
        <v>189</v>
      </c>
      <c r="L22" s="202"/>
    </row>
    <row r="23" spans="1:12" x14ac:dyDescent="0.25">
      <c r="A23" s="27"/>
      <c r="B23" s="28"/>
      <c r="C23" s="28"/>
      <c r="D23" s="202" t="s">
        <v>179</v>
      </c>
      <c r="E23" s="202" t="s">
        <v>181</v>
      </c>
      <c r="F23" s="202" t="s">
        <v>182</v>
      </c>
      <c r="G23" s="202" t="s">
        <v>182</v>
      </c>
      <c r="H23" s="202" t="s">
        <v>186</v>
      </c>
      <c r="I23" s="202"/>
      <c r="J23" s="202" t="s">
        <v>187</v>
      </c>
      <c r="K23" s="202" t="s">
        <v>190</v>
      </c>
      <c r="L23" s="202"/>
    </row>
    <row r="24" spans="1:12" x14ac:dyDescent="0.25">
      <c r="A24" s="5"/>
      <c r="B24" s="7"/>
      <c r="C24" s="7"/>
      <c r="D24" s="10"/>
      <c r="E24" s="10" t="s">
        <v>177</v>
      </c>
      <c r="F24" s="10" t="s">
        <v>183</v>
      </c>
      <c r="G24" s="10" t="s">
        <v>183</v>
      </c>
      <c r="H24" s="10" t="s">
        <v>187</v>
      </c>
      <c r="I24" s="10"/>
      <c r="J24" s="10"/>
      <c r="K24" s="10"/>
      <c r="L24" s="10"/>
    </row>
    <row r="25" spans="1:12" x14ac:dyDescent="0.25">
      <c r="A25" s="253" t="s">
        <v>20</v>
      </c>
      <c r="B25" s="254"/>
      <c r="C25" s="14" t="s">
        <v>55</v>
      </c>
      <c r="D25" s="33">
        <v>-102950</v>
      </c>
      <c r="E25" s="33">
        <v>-57550</v>
      </c>
      <c r="F25" s="33"/>
      <c r="G25" s="33"/>
      <c r="H25" s="33"/>
      <c r="I25" s="33">
        <v>160500</v>
      </c>
      <c r="J25" s="33"/>
      <c r="K25" s="33"/>
      <c r="L25" s="33">
        <f>SUM(D25:K25)</f>
        <v>0</v>
      </c>
    </row>
    <row r="26" spans="1:12" x14ac:dyDescent="0.25">
      <c r="A26" s="255" t="s">
        <v>20</v>
      </c>
      <c r="B26" s="256"/>
      <c r="C26" s="18" t="s">
        <v>7</v>
      </c>
      <c r="D26" s="34"/>
      <c r="E26" s="34"/>
      <c r="F26" s="34">
        <v>-22630</v>
      </c>
      <c r="G26" s="34"/>
      <c r="H26" s="34"/>
      <c r="I26" s="34"/>
      <c r="J26" s="34"/>
      <c r="K26" s="34">
        <v>22630</v>
      </c>
      <c r="L26" s="34">
        <f>SUM(D26:K26)</f>
        <v>0</v>
      </c>
    </row>
    <row r="27" spans="1:12" x14ac:dyDescent="0.25">
      <c r="A27" s="255" t="s">
        <v>20</v>
      </c>
      <c r="B27" s="256"/>
      <c r="C27" s="18" t="s">
        <v>103</v>
      </c>
      <c r="D27" s="34"/>
      <c r="E27" s="34"/>
      <c r="F27" s="34"/>
      <c r="G27" s="34"/>
      <c r="H27" s="34">
        <v>-19260</v>
      </c>
      <c r="I27" s="34"/>
      <c r="J27" s="34">
        <v>19260</v>
      </c>
      <c r="K27" s="34"/>
      <c r="L27" s="34">
        <f>SUM(D27:K27)</f>
        <v>0</v>
      </c>
    </row>
    <row r="28" spans="1:12" x14ac:dyDescent="0.25">
      <c r="A28" s="255" t="s">
        <v>20</v>
      </c>
      <c r="B28" s="256"/>
      <c r="C28" s="18" t="s">
        <v>104</v>
      </c>
      <c r="D28" s="34"/>
      <c r="E28" s="34"/>
      <c r="F28" s="34"/>
      <c r="G28" s="34">
        <v>-2715</v>
      </c>
      <c r="H28" s="34"/>
      <c r="I28" s="34"/>
      <c r="J28" s="34"/>
      <c r="K28" s="34">
        <v>2715</v>
      </c>
      <c r="L28" s="34">
        <f>SUM(D28:K28)</f>
        <v>0</v>
      </c>
    </row>
    <row r="29" spans="1:12" x14ac:dyDescent="0.25">
      <c r="A29" s="249" t="s">
        <v>22</v>
      </c>
      <c r="B29" s="250"/>
      <c r="C29" s="22" t="s">
        <v>161</v>
      </c>
      <c r="D29" s="35">
        <v>-57550</v>
      </c>
      <c r="E29" s="35">
        <v>57550</v>
      </c>
      <c r="F29" s="35"/>
      <c r="G29" s="35"/>
      <c r="H29" s="35"/>
      <c r="I29" s="35"/>
      <c r="J29" s="35"/>
      <c r="K29" s="35"/>
      <c r="L29" s="35">
        <f>SUM(D29:K29)</f>
        <v>0</v>
      </c>
    </row>
    <row r="30" spans="1:12" x14ac:dyDescent="0.25">
      <c r="A30" s="203"/>
      <c r="B30" s="204"/>
      <c r="D30" s="12"/>
      <c r="E30" s="12"/>
      <c r="F30" s="12"/>
      <c r="G30" s="12"/>
      <c r="H30" s="12"/>
      <c r="I30" s="12"/>
      <c r="J30" s="12"/>
      <c r="K30" s="12"/>
      <c r="L30" s="12"/>
    </row>
    <row r="31" spans="1:12" x14ac:dyDescent="0.25">
      <c r="A31" s="1" t="s">
        <v>23</v>
      </c>
      <c r="C31" s="1" t="s">
        <v>55</v>
      </c>
      <c r="D31" s="12">
        <f>I25</f>
        <v>160500</v>
      </c>
      <c r="G31" s="12"/>
    </row>
    <row r="32" spans="1:12" x14ac:dyDescent="0.25">
      <c r="C32" s="1" t="s">
        <v>7</v>
      </c>
      <c r="D32" s="12">
        <f>K26</f>
        <v>22630</v>
      </c>
    </row>
    <row r="33" spans="1:13" x14ac:dyDescent="0.25">
      <c r="C33" s="1" t="s">
        <v>21</v>
      </c>
      <c r="D33" s="12">
        <f>J27</f>
        <v>19260</v>
      </c>
    </row>
    <row r="34" spans="1:13" x14ac:dyDescent="0.25">
      <c r="C34" s="1" t="s">
        <v>106</v>
      </c>
      <c r="D34" s="12">
        <f>K28</f>
        <v>2715</v>
      </c>
    </row>
    <row r="35" spans="1:13" s="163" customFormat="1" ht="20.25" x14ac:dyDescent="0.3">
      <c r="A35" s="1"/>
      <c r="B35" s="1"/>
      <c r="C35" s="1" t="s">
        <v>107</v>
      </c>
      <c r="D35" s="164">
        <f>SUM(D31:D34)</f>
        <v>205105</v>
      </c>
      <c r="E35" s="1"/>
      <c r="F35" s="1"/>
      <c r="G35" s="1"/>
      <c r="H35" s="1"/>
      <c r="I35" s="1"/>
      <c r="J35" s="1"/>
      <c r="K35" s="1"/>
      <c r="L35" s="1"/>
      <c r="M35" s="1"/>
    </row>
    <row r="37" spans="1:13" x14ac:dyDescent="0.25">
      <c r="C37" s="1" t="s">
        <v>108</v>
      </c>
    </row>
    <row r="39" spans="1:13" x14ac:dyDescent="0.25">
      <c r="C39" s="1" t="s">
        <v>152</v>
      </c>
      <c r="D39" s="36">
        <f>D31*1.12*1.141</f>
        <v>205106.16000000003</v>
      </c>
    </row>
  </sheetData>
  <mergeCells count="6">
    <mergeCell ref="A27:B27"/>
    <mergeCell ref="A28:B28"/>
    <mergeCell ref="A29:B29"/>
    <mergeCell ref="A21:B21"/>
    <mergeCell ref="A25:B25"/>
    <mergeCell ref="A26:B26"/>
  </mergeCells>
  <pageMargins left="0.59055118110236227" right="0.59055118110236227" top="0.98425196850393704" bottom="0.98425196850393704" header="0.51181102362204722" footer="0.51181102362204722"/>
  <pageSetup paperSize="9" pageOrder="overThenDown" orientation="landscape" r:id="rId1"/>
  <headerFooter alignWithMargins="0">
    <oddHeader>&amp;COppgave 9.1</oddHeader>
    <oddFooter>&amp;CSide &amp;P av &amp;N</oddFooter>
  </headerFooter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R57"/>
  <sheetViews>
    <sheetView showGridLines="0" zoomScaleNormal="100" workbookViewId="0">
      <selection activeCell="D1" sqref="D1"/>
    </sheetView>
  </sheetViews>
  <sheetFormatPr baseColWidth="10" defaultRowHeight="15.75" x14ac:dyDescent="0.25"/>
  <cols>
    <col min="1" max="1" width="3.7109375" style="37" customWidth="1"/>
    <col min="2" max="2" width="2.5703125" style="37" customWidth="1"/>
    <col min="3" max="3" width="29" style="37" customWidth="1"/>
    <col min="4" max="14" width="9.7109375" style="37" customWidth="1"/>
    <col min="15" max="23" width="8.7109375" style="37" customWidth="1"/>
    <col min="24" max="16384" width="11.42578125" style="37"/>
  </cols>
  <sheetData>
    <row r="1" spans="1:18" x14ac:dyDescent="0.25">
      <c r="A1" s="55" t="s">
        <v>110</v>
      </c>
      <c r="D1" s="162" t="s">
        <v>245</v>
      </c>
    </row>
    <row r="3" spans="1:18" x14ac:dyDescent="0.25">
      <c r="A3" s="37" t="s">
        <v>0</v>
      </c>
    </row>
    <row r="4" spans="1:18" x14ac:dyDescent="0.25">
      <c r="A4" s="38"/>
      <c r="B4" s="39" t="s">
        <v>135</v>
      </c>
      <c r="C4" s="39"/>
      <c r="D4" s="39"/>
      <c r="E4" s="39"/>
      <c r="F4" s="39"/>
      <c r="G4" s="39" t="s">
        <v>24</v>
      </c>
      <c r="H4" s="39"/>
      <c r="I4" s="40"/>
    </row>
    <row r="5" spans="1:18" x14ac:dyDescent="0.25">
      <c r="A5" s="41"/>
      <c r="B5" s="37" t="s">
        <v>25</v>
      </c>
      <c r="I5" s="42"/>
    </row>
    <row r="6" spans="1:18" x14ac:dyDescent="0.25">
      <c r="A6" s="41"/>
      <c r="I6" s="42"/>
    </row>
    <row r="7" spans="1:18" x14ac:dyDescent="0.25">
      <c r="A7" s="43"/>
      <c r="B7" s="44" t="s">
        <v>26</v>
      </c>
      <c r="C7" s="44"/>
      <c r="D7" s="44"/>
      <c r="E7" s="44"/>
      <c r="F7" s="44"/>
      <c r="G7" s="44"/>
      <c r="H7" s="44"/>
      <c r="I7" s="45"/>
    </row>
    <row r="8" spans="1:18" x14ac:dyDescent="0.25">
      <c r="A8" s="46"/>
      <c r="B8" s="38"/>
      <c r="C8" s="40"/>
      <c r="D8" s="257" t="s">
        <v>27</v>
      </c>
      <c r="E8" s="257"/>
      <c r="F8" s="257"/>
      <c r="G8" s="257"/>
      <c r="H8" s="257" t="s">
        <v>28</v>
      </c>
      <c r="I8" s="257"/>
    </row>
    <row r="9" spans="1:18" x14ac:dyDescent="0.25">
      <c r="A9" s="48"/>
      <c r="B9" s="43" t="s">
        <v>29</v>
      </c>
      <c r="C9" s="45"/>
      <c r="D9" s="47" t="s">
        <v>30</v>
      </c>
      <c r="E9" s="47" t="s">
        <v>31</v>
      </c>
      <c r="F9" s="47" t="s">
        <v>32</v>
      </c>
      <c r="G9" s="49" t="s">
        <v>11</v>
      </c>
      <c r="H9" s="47" t="s">
        <v>30</v>
      </c>
      <c r="I9" s="47" t="s">
        <v>11</v>
      </c>
    </row>
    <row r="10" spans="1:18" x14ac:dyDescent="0.25">
      <c r="A10" s="46">
        <v>1</v>
      </c>
      <c r="B10" s="39" t="s">
        <v>33</v>
      </c>
      <c r="C10" s="39"/>
      <c r="D10" s="46">
        <v>160</v>
      </c>
      <c r="E10" s="46">
        <v>300</v>
      </c>
      <c r="F10" s="46"/>
      <c r="G10" s="50">
        <f>D10*E10</f>
        <v>48000</v>
      </c>
      <c r="H10" s="46"/>
      <c r="I10" s="46"/>
      <c r="L10" s="74"/>
    </row>
    <row r="11" spans="1:18" x14ac:dyDescent="0.25">
      <c r="A11" s="51">
        <v>11</v>
      </c>
      <c r="B11" s="37" t="s">
        <v>34</v>
      </c>
      <c r="D11" s="51"/>
      <c r="E11" s="51"/>
      <c r="F11" s="51"/>
      <c r="G11" s="52"/>
      <c r="H11" s="51"/>
      <c r="I11" s="51"/>
      <c r="L11" s="74"/>
    </row>
    <row r="12" spans="1:18" s="54" customFormat="1" ht="20.25" x14ac:dyDescent="0.3">
      <c r="A12" s="51"/>
      <c r="B12" s="37" t="s">
        <v>4</v>
      </c>
      <c r="C12" s="37"/>
      <c r="D12" s="51"/>
      <c r="E12" s="51"/>
      <c r="F12" s="51"/>
      <c r="G12" s="53">
        <f>SUM(G10:G11)</f>
        <v>48000</v>
      </c>
      <c r="H12" s="51"/>
      <c r="I12" s="51"/>
      <c r="J12" s="37"/>
      <c r="K12" s="37"/>
      <c r="L12" s="74"/>
      <c r="M12" s="37"/>
      <c r="N12" s="37"/>
      <c r="O12" s="37"/>
      <c r="P12" s="37"/>
      <c r="Q12" s="37"/>
      <c r="R12" s="37"/>
    </row>
    <row r="13" spans="1:18" x14ac:dyDescent="0.25">
      <c r="A13" s="51">
        <v>50</v>
      </c>
      <c r="B13" s="37" t="s">
        <v>109</v>
      </c>
      <c r="D13" s="51"/>
      <c r="E13" s="51"/>
      <c r="F13" s="51"/>
      <c r="G13" s="53">
        <f>G12*0.32</f>
        <v>15360</v>
      </c>
      <c r="H13" s="51"/>
      <c r="I13" s="51"/>
      <c r="L13" s="74"/>
    </row>
    <row r="14" spans="1:18" x14ac:dyDescent="0.25">
      <c r="A14" s="51"/>
      <c r="B14" s="37" t="s">
        <v>35</v>
      </c>
      <c r="D14" s="51"/>
      <c r="E14" s="51"/>
      <c r="F14" s="51"/>
      <c r="G14" s="52">
        <v>5000</v>
      </c>
      <c r="H14" s="51"/>
      <c r="I14" s="51"/>
    </row>
    <row r="15" spans="1:18" s="54" customFormat="1" ht="20.25" x14ac:dyDescent="0.3">
      <c r="A15" s="51"/>
      <c r="B15" s="55" t="s">
        <v>36</v>
      </c>
      <c r="C15" s="37"/>
      <c r="D15" s="51"/>
      <c r="E15" s="51"/>
      <c r="F15" s="51"/>
      <c r="G15" s="56">
        <f>G12-G13-G14</f>
        <v>27640</v>
      </c>
      <c r="H15" s="51"/>
      <c r="I15" s="51"/>
      <c r="J15" s="37"/>
      <c r="K15" s="37"/>
    </row>
    <row r="16" spans="1:18" s="58" customFormat="1" ht="11.25" x14ac:dyDescent="0.2">
      <c r="A16" s="57"/>
      <c r="D16" s="57"/>
      <c r="E16" s="57"/>
      <c r="F16" s="57"/>
      <c r="G16" s="59"/>
      <c r="H16" s="57"/>
      <c r="I16" s="57"/>
    </row>
    <row r="17" spans="1:9" x14ac:dyDescent="0.25">
      <c r="A17" s="51"/>
      <c r="B17" s="37" t="s">
        <v>37</v>
      </c>
      <c r="D17" s="51"/>
      <c r="E17" s="51"/>
      <c r="F17" s="51"/>
      <c r="G17" s="53">
        <f>G10</f>
        <v>48000</v>
      </c>
      <c r="H17" s="51"/>
      <c r="I17" s="51"/>
    </row>
    <row r="18" spans="1:9" x14ac:dyDescent="0.25">
      <c r="A18" s="48"/>
      <c r="B18" s="44" t="s">
        <v>38</v>
      </c>
      <c r="C18" s="44"/>
      <c r="D18" s="48"/>
      <c r="E18" s="48"/>
      <c r="F18" s="48"/>
      <c r="G18" s="52">
        <f>G10</f>
        <v>48000</v>
      </c>
      <c r="H18" s="48"/>
      <c r="I18" s="48"/>
    </row>
    <row r="30" spans="1:9" x14ac:dyDescent="0.25">
      <c r="A30" s="37" t="s">
        <v>39</v>
      </c>
    </row>
    <row r="31" spans="1:9" x14ac:dyDescent="0.25">
      <c r="A31" s="60" t="s">
        <v>1</v>
      </c>
      <c r="B31" s="61"/>
      <c r="C31" s="39"/>
      <c r="D31" s="39"/>
      <c r="E31" s="39" t="s">
        <v>13</v>
      </c>
      <c r="F31" s="40" t="s">
        <v>40</v>
      </c>
    </row>
    <row r="32" spans="1:9" x14ac:dyDescent="0.25">
      <c r="A32" s="43" t="s">
        <v>25</v>
      </c>
      <c r="B32" s="44"/>
      <c r="C32" s="44"/>
      <c r="D32" s="44"/>
      <c r="E32" s="44" t="s">
        <v>15</v>
      </c>
      <c r="F32" s="45"/>
    </row>
    <row r="33" spans="1:14" x14ac:dyDescent="0.25">
      <c r="A33" s="38" t="s">
        <v>3</v>
      </c>
      <c r="B33" s="39"/>
      <c r="C33" s="39"/>
      <c r="D33" s="62" t="s">
        <v>9</v>
      </c>
      <c r="E33" s="63" t="s">
        <v>11</v>
      </c>
      <c r="F33" s="62" t="s">
        <v>9</v>
      </c>
    </row>
    <row r="34" spans="1:14" x14ac:dyDescent="0.25">
      <c r="A34" s="43"/>
      <c r="B34" s="44"/>
      <c r="C34" s="44"/>
      <c r="D34" s="64" t="s">
        <v>10</v>
      </c>
      <c r="E34" s="65"/>
      <c r="F34" s="64" t="s">
        <v>12</v>
      </c>
    </row>
    <row r="35" spans="1:14" x14ac:dyDescent="0.25">
      <c r="A35" s="66">
        <v>1</v>
      </c>
      <c r="B35" s="39" t="s">
        <v>4</v>
      </c>
      <c r="D35" s="67">
        <v>5000</v>
      </c>
      <c r="E35" s="68">
        <f>202400+G10</f>
        <v>250400</v>
      </c>
      <c r="F35" s="67"/>
    </row>
    <row r="36" spans="1:14" x14ac:dyDescent="0.25">
      <c r="A36" s="69">
        <v>2</v>
      </c>
      <c r="B36" s="70" t="s">
        <v>5</v>
      </c>
      <c r="C36" s="71"/>
      <c r="D36" s="72"/>
      <c r="E36" s="73">
        <f>65140+G13</f>
        <v>80500</v>
      </c>
      <c r="F36" s="72">
        <v>2600</v>
      </c>
    </row>
    <row r="37" spans="1:14" x14ac:dyDescent="0.25">
      <c r="A37" s="69">
        <v>3</v>
      </c>
      <c r="B37" s="70" t="s">
        <v>35</v>
      </c>
      <c r="C37" s="71"/>
      <c r="D37" s="72"/>
      <c r="E37" s="73">
        <v>5000</v>
      </c>
      <c r="F37" s="72">
        <v>1705</v>
      </c>
      <c r="H37" s="74"/>
    </row>
    <row r="38" spans="1:14" x14ac:dyDescent="0.25">
      <c r="A38" s="69">
        <v>4</v>
      </c>
      <c r="B38" s="70" t="s">
        <v>41</v>
      </c>
      <c r="C38" s="71"/>
      <c r="D38" s="72"/>
      <c r="E38" s="73">
        <f>E35-E36-E37</f>
        <v>164900</v>
      </c>
      <c r="F38" s="72">
        <v>2380</v>
      </c>
      <c r="H38" s="74"/>
    </row>
    <row r="39" spans="1:14" x14ac:dyDescent="0.25">
      <c r="A39" s="69"/>
      <c r="B39" s="70"/>
      <c r="C39" s="71"/>
      <c r="D39" s="72"/>
      <c r="E39" s="73"/>
      <c r="F39" s="72"/>
    </row>
    <row r="40" spans="1:14" x14ac:dyDescent="0.25">
      <c r="A40" s="69">
        <v>5</v>
      </c>
      <c r="B40" s="70" t="s">
        <v>7</v>
      </c>
      <c r="C40" s="71"/>
      <c r="D40" s="72">
        <v>5400</v>
      </c>
      <c r="E40" s="73">
        <v>12770</v>
      </c>
      <c r="F40" s="72">
        <v>2770</v>
      </c>
      <c r="I40" s="173"/>
    </row>
    <row r="41" spans="1:14" x14ac:dyDescent="0.25">
      <c r="A41" s="69">
        <v>6</v>
      </c>
      <c r="B41" s="70" t="s">
        <v>8</v>
      </c>
      <c r="C41" s="71"/>
      <c r="D41" s="72">
        <v>5050</v>
      </c>
      <c r="E41" s="73">
        <v>25541</v>
      </c>
      <c r="F41" s="72">
        <v>2940</v>
      </c>
    </row>
    <row r="42" spans="1:14" x14ac:dyDescent="0.25">
      <c r="A42" s="69">
        <v>7</v>
      </c>
      <c r="B42" s="70" t="s">
        <v>17</v>
      </c>
      <c r="C42" s="71"/>
      <c r="D42" s="72">
        <v>5400</v>
      </c>
      <c r="E42" s="73">
        <v>1302</v>
      </c>
      <c r="F42" s="72">
        <v>2780</v>
      </c>
    </row>
    <row r="43" spans="1:14" x14ac:dyDescent="0.25">
      <c r="A43" s="75"/>
      <c r="B43" s="76"/>
      <c r="C43" s="77"/>
      <c r="D43" s="78"/>
      <c r="E43" s="79"/>
      <c r="F43" s="78"/>
    </row>
    <row r="46" spans="1:14" x14ac:dyDescent="0.25">
      <c r="A46" s="37" t="s">
        <v>42</v>
      </c>
    </row>
    <row r="48" spans="1:14" x14ac:dyDescent="0.25">
      <c r="A48" s="251" t="s">
        <v>19</v>
      </c>
      <c r="B48" s="252"/>
      <c r="C48" s="4" t="s">
        <v>3</v>
      </c>
      <c r="D48" s="178">
        <v>1705</v>
      </c>
      <c r="E48" s="8">
        <v>1950</v>
      </c>
      <c r="F48" s="8">
        <v>2380</v>
      </c>
      <c r="G48" s="8">
        <v>2600</v>
      </c>
      <c r="H48" s="8">
        <v>2770</v>
      </c>
      <c r="I48" s="8">
        <v>2780</v>
      </c>
      <c r="J48" s="8">
        <v>2940</v>
      </c>
      <c r="K48" s="8">
        <v>5000</v>
      </c>
      <c r="L48" s="8">
        <v>5050</v>
      </c>
      <c r="M48" s="8">
        <v>5400</v>
      </c>
      <c r="N48" s="8" t="s">
        <v>191</v>
      </c>
    </row>
    <row r="49" spans="1:14" x14ac:dyDescent="0.25">
      <c r="A49" s="27"/>
      <c r="B49" s="28"/>
      <c r="C49" s="28"/>
      <c r="D49" s="197" t="s">
        <v>35</v>
      </c>
      <c r="E49" s="202" t="s">
        <v>176</v>
      </c>
      <c r="F49" s="202" t="s">
        <v>178</v>
      </c>
      <c r="G49" s="202" t="s">
        <v>180</v>
      </c>
      <c r="H49" s="202" t="s">
        <v>180</v>
      </c>
      <c r="I49" s="202" t="s">
        <v>184</v>
      </c>
      <c r="J49" s="202" t="s">
        <v>185</v>
      </c>
      <c r="K49" s="202" t="s">
        <v>55</v>
      </c>
      <c r="L49" s="202" t="s">
        <v>188</v>
      </c>
      <c r="M49" s="202" t="s">
        <v>189</v>
      </c>
      <c r="N49" s="202"/>
    </row>
    <row r="50" spans="1:14" x14ac:dyDescent="0.25">
      <c r="A50" s="27"/>
      <c r="B50" s="28"/>
      <c r="C50" s="28"/>
      <c r="D50" s="197" t="s">
        <v>58</v>
      </c>
      <c r="E50" s="202" t="s">
        <v>149</v>
      </c>
      <c r="F50" s="202" t="s">
        <v>179</v>
      </c>
      <c r="G50" s="202" t="s">
        <v>181</v>
      </c>
      <c r="H50" s="202" t="s">
        <v>182</v>
      </c>
      <c r="I50" s="202" t="s">
        <v>182</v>
      </c>
      <c r="J50" s="202" t="s">
        <v>186</v>
      </c>
      <c r="K50" s="202"/>
      <c r="L50" s="202" t="s">
        <v>187</v>
      </c>
      <c r="M50" s="202" t="s">
        <v>190</v>
      </c>
      <c r="N50" s="202"/>
    </row>
    <row r="51" spans="1:14" x14ac:dyDescent="0.25">
      <c r="A51" s="5"/>
      <c r="B51" s="7"/>
      <c r="C51" s="7"/>
      <c r="D51" s="179"/>
      <c r="E51" s="10" t="s">
        <v>177</v>
      </c>
      <c r="F51" s="10"/>
      <c r="G51" s="10" t="s">
        <v>177</v>
      </c>
      <c r="H51" s="10" t="s">
        <v>183</v>
      </c>
      <c r="I51" s="10" t="s">
        <v>183</v>
      </c>
      <c r="J51" s="10" t="s">
        <v>187</v>
      </c>
      <c r="K51" s="10"/>
      <c r="L51" s="10"/>
      <c r="M51" s="10"/>
      <c r="N51" s="10"/>
    </row>
    <row r="52" spans="1:14" x14ac:dyDescent="0.25">
      <c r="A52" s="262">
        <v>40071</v>
      </c>
      <c r="B52" s="263"/>
      <c r="C52" s="84" t="s">
        <v>35</v>
      </c>
      <c r="D52" s="33">
        <v>5000</v>
      </c>
      <c r="E52" s="33"/>
      <c r="F52" s="33">
        <v>-5000</v>
      </c>
      <c r="G52" s="33"/>
      <c r="H52" s="33"/>
      <c r="I52" s="33"/>
      <c r="J52" s="33"/>
      <c r="K52" s="33"/>
      <c r="L52" s="33"/>
      <c r="M52" s="33"/>
      <c r="N52" s="33">
        <f>SUM(D52:M52)</f>
        <v>0</v>
      </c>
    </row>
    <row r="53" spans="1:14" x14ac:dyDescent="0.25">
      <c r="A53" s="86" t="s">
        <v>44</v>
      </c>
      <c r="B53" s="87"/>
      <c r="C53" s="88" t="s">
        <v>55</v>
      </c>
      <c r="D53" s="34">
        <v>-5000</v>
      </c>
      <c r="E53" s="34"/>
      <c r="F53" s="34">
        <v>-164900</v>
      </c>
      <c r="G53" s="34">
        <v>-80500</v>
      </c>
      <c r="H53" s="34"/>
      <c r="I53" s="34"/>
      <c r="J53" s="34"/>
      <c r="K53" s="34">
        <v>250400</v>
      </c>
      <c r="L53" s="34"/>
      <c r="M53" s="34"/>
      <c r="N53" s="34">
        <f t="shared" ref="N53:N57" si="0">SUM(D53:M53)</f>
        <v>0</v>
      </c>
    </row>
    <row r="54" spans="1:14" x14ac:dyDescent="0.25">
      <c r="A54" s="260" t="s">
        <v>44</v>
      </c>
      <c r="B54" s="261"/>
      <c r="C54" s="90" t="s">
        <v>7</v>
      </c>
      <c r="D54" s="34"/>
      <c r="E54" s="34"/>
      <c r="F54" s="34"/>
      <c r="G54" s="34"/>
      <c r="H54" s="34">
        <v>-12770</v>
      </c>
      <c r="I54" s="34"/>
      <c r="J54" s="34"/>
      <c r="K54" s="34"/>
      <c r="L54" s="34"/>
      <c r="M54" s="34">
        <v>12770</v>
      </c>
      <c r="N54" s="34">
        <f t="shared" si="0"/>
        <v>0</v>
      </c>
    </row>
    <row r="55" spans="1:14" x14ac:dyDescent="0.25">
      <c r="A55" s="260" t="s">
        <v>44</v>
      </c>
      <c r="B55" s="261"/>
      <c r="C55" s="90" t="s">
        <v>21</v>
      </c>
      <c r="D55" s="34"/>
      <c r="E55" s="34"/>
      <c r="F55" s="34"/>
      <c r="G55" s="34"/>
      <c r="H55" s="34"/>
      <c r="I55" s="34"/>
      <c r="J55" s="34">
        <v>-25541</v>
      </c>
      <c r="K55" s="34"/>
      <c r="L55" s="34">
        <v>25541</v>
      </c>
      <c r="M55" s="34"/>
      <c r="N55" s="34">
        <f t="shared" si="0"/>
        <v>0</v>
      </c>
    </row>
    <row r="56" spans="1:14" x14ac:dyDescent="0.25">
      <c r="A56" s="260" t="s">
        <v>44</v>
      </c>
      <c r="B56" s="261"/>
      <c r="C56" s="90" t="s">
        <v>111</v>
      </c>
      <c r="D56" s="34"/>
      <c r="E56" s="34"/>
      <c r="F56" s="34"/>
      <c r="G56" s="34"/>
      <c r="H56" s="34"/>
      <c r="I56" s="34">
        <v>-1302</v>
      </c>
      <c r="J56" s="34"/>
      <c r="K56" s="34"/>
      <c r="L56" s="34"/>
      <c r="M56" s="34">
        <v>1302</v>
      </c>
      <c r="N56" s="34">
        <f t="shared" si="0"/>
        <v>0</v>
      </c>
    </row>
    <row r="57" spans="1:14" x14ac:dyDescent="0.25">
      <c r="A57" s="258" t="s">
        <v>44</v>
      </c>
      <c r="B57" s="259"/>
      <c r="C57" s="91" t="s">
        <v>99</v>
      </c>
      <c r="D57" s="35"/>
      <c r="E57" s="35">
        <v>80500</v>
      </c>
      <c r="F57" s="35">
        <v>-80500</v>
      </c>
      <c r="G57" s="35"/>
      <c r="H57" s="35"/>
      <c r="I57" s="35"/>
      <c r="J57" s="35"/>
      <c r="K57" s="35"/>
      <c r="L57" s="35"/>
      <c r="M57" s="35"/>
      <c r="N57" s="35">
        <f t="shared" si="0"/>
        <v>0</v>
      </c>
    </row>
  </sheetData>
  <mergeCells count="8">
    <mergeCell ref="D8:G8"/>
    <mergeCell ref="H8:I8"/>
    <mergeCell ref="A57:B57"/>
    <mergeCell ref="A54:B54"/>
    <mergeCell ref="A48:B48"/>
    <mergeCell ref="A52:B52"/>
    <mergeCell ref="A55:B55"/>
    <mergeCell ref="A56:B56"/>
  </mergeCell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>
    <oddHeader>&amp;COppgave 9.2</oddHeader>
    <oddFooter>&amp;CSide &amp;P av &amp;N</oddFooter>
  </headerFooter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1971B-EEB1-4361-A4DC-7FCA1D3A8A42}">
  <dimension ref="A1:R57"/>
  <sheetViews>
    <sheetView showGridLines="0" topLeftCell="A34" zoomScaleNormal="100" workbookViewId="0">
      <selection activeCell="S65" sqref="S65"/>
    </sheetView>
  </sheetViews>
  <sheetFormatPr baseColWidth="10" defaultRowHeight="15.75" x14ac:dyDescent="0.25"/>
  <cols>
    <col min="1" max="1" width="3.7109375" style="37" customWidth="1"/>
    <col min="2" max="2" width="2.5703125" style="37" customWidth="1"/>
    <col min="3" max="3" width="29" style="37" customWidth="1"/>
    <col min="4" max="13" width="9.7109375" style="37" customWidth="1"/>
    <col min="14" max="23" width="8.7109375" style="37" customWidth="1"/>
    <col min="24" max="16384" width="11.42578125" style="37"/>
  </cols>
  <sheetData>
    <row r="1" spans="1:18" x14ac:dyDescent="0.25">
      <c r="A1" s="55" t="s">
        <v>110</v>
      </c>
    </row>
    <row r="3" spans="1:18" x14ac:dyDescent="0.25">
      <c r="A3" s="37" t="s">
        <v>0</v>
      </c>
    </row>
    <row r="4" spans="1:18" x14ac:dyDescent="0.25">
      <c r="A4" s="38"/>
      <c r="B4" s="39" t="s">
        <v>135</v>
      </c>
      <c r="C4" s="39"/>
      <c r="D4" s="39"/>
      <c r="E4" s="39"/>
      <c r="F4" s="39"/>
      <c r="G4" s="39" t="s">
        <v>24</v>
      </c>
      <c r="H4" s="39"/>
      <c r="I4" s="40"/>
    </row>
    <row r="5" spans="1:18" x14ac:dyDescent="0.25">
      <c r="A5" s="41"/>
      <c r="B5" s="37" t="s">
        <v>25</v>
      </c>
      <c r="I5" s="42"/>
    </row>
    <row r="6" spans="1:18" x14ac:dyDescent="0.25">
      <c r="A6" s="41"/>
      <c r="I6" s="42"/>
    </row>
    <row r="7" spans="1:18" x14ac:dyDescent="0.25">
      <c r="A7" s="43"/>
      <c r="B7" s="44" t="s">
        <v>26</v>
      </c>
      <c r="C7" s="44"/>
      <c r="D7" s="44"/>
      <c r="E7" s="44"/>
      <c r="F7" s="44"/>
      <c r="G7" s="44"/>
      <c r="H7" s="44"/>
      <c r="I7" s="45"/>
    </row>
    <row r="8" spans="1:18" x14ac:dyDescent="0.25">
      <c r="A8" s="46"/>
      <c r="B8" s="38"/>
      <c r="C8" s="40"/>
      <c r="D8" s="257" t="s">
        <v>27</v>
      </c>
      <c r="E8" s="257"/>
      <c r="F8" s="257"/>
      <c r="G8" s="257"/>
      <c r="H8" s="257" t="s">
        <v>28</v>
      </c>
      <c r="I8" s="257"/>
    </row>
    <row r="9" spans="1:18" x14ac:dyDescent="0.25">
      <c r="A9" s="48"/>
      <c r="B9" s="43" t="s">
        <v>29</v>
      </c>
      <c r="C9" s="45"/>
      <c r="D9" s="47" t="s">
        <v>30</v>
      </c>
      <c r="E9" s="47" t="s">
        <v>31</v>
      </c>
      <c r="F9" s="47" t="s">
        <v>32</v>
      </c>
      <c r="G9" s="49" t="s">
        <v>11</v>
      </c>
      <c r="H9" s="47" t="s">
        <v>30</v>
      </c>
      <c r="I9" s="47" t="s">
        <v>11</v>
      </c>
    </row>
    <row r="10" spans="1:18" x14ac:dyDescent="0.25">
      <c r="A10" s="46">
        <v>1</v>
      </c>
      <c r="B10" s="39" t="s">
        <v>33</v>
      </c>
      <c r="C10" s="39"/>
      <c r="D10" s="46">
        <v>160</v>
      </c>
      <c r="E10" s="46">
        <v>300</v>
      </c>
      <c r="F10" s="46"/>
      <c r="G10" s="50">
        <f>D10*E10</f>
        <v>48000</v>
      </c>
      <c r="H10" s="46"/>
      <c r="I10" s="46"/>
      <c r="L10" s="74"/>
    </row>
    <row r="11" spans="1:18" x14ac:dyDescent="0.25">
      <c r="A11" s="51">
        <v>11</v>
      </c>
      <c r="B11" s="37" t="s">
        <v>34</v>
      </c>
      <c r="D11" s="51"/>
      <c r="E11" s="51"/>
      <c r="F11" s="51"/>
      <c r="G11" s="52"/>
      <c r="H11" s="51"/>
      <c r="I11" s="51"/>
      <c r="L11" s="74"/>
    </row>
    <row r="12" spans="1:18" s="54" customFormat="1" ht="20.25" x14ac:dyDescent="0.3">
      <c r="A12" s="51"/>
      <c r="B12" s="37" t="s">
        <v>4</v>
      </c>
      <c r="C12" s="37"/>
      <c r="D12" s="51"/>
      <c r="E12" s="51"/>
      <c r="F12" s="51"/>
      <c r="G12" s="53">
        <f>SUM(G10:G11)</f>
        <v>48000</v>
      </c>
      <c r="H12" s="51"/>
      <c r="I12" s="51"/>
      <c r="J12" s="37"/>
      <c r="K12" s="37"/>
      <c r="L12" s="74"/>
      <c r="M12" s="37"/>
      <c r="N12" s="37"/>
      <c r="O12" s="37"/>
      <c r="P12" s="37"/>
      <c r="Q12" s="37"/>
      <c r="R12" s="37"/>
    </row>
    <row r="13" spans="1:18" x14ac:dyDescent="0.25">
      <c r="A13" s="51">
        <v>50</v>
      </c>
      <c r="B13" s="37" t="s">
        <v>109</v>
      </c>
      <c r="D13" s="51"/>
      <c r="E13" s="51"/>
      <c r="F13" s="51"/>
      <c r="G13" s="53">
        <f>G12*0.32</f>
        <v>15360</v>
      </c>
      <c r="H13" s="51"/>
      <c r="I13" s="51"/>
      <c r="L13" s="74"/>
    </row>
    <row r="14" spans="1:18" x14ac:dyDescent="0.25">
      <c r="A14" s="51"/>
      <c r="B14" s="37" t="s">
        <v>35</v>
      </c>
      <c r="D14" s="51"/>
      <c r="E14" s="51"/>
      <c r="F14" s="51"/>
      <c r="G14" s="52">
        <v>5000</v>
      </c>
      <c r="H14" s="51"/>
      <c r="I14" s="51"/>
    </row>
    <row r="15" spans="1:18" s="54" customFormat="1" ht="20.25" x14ac:dyDescent="0.3">
      <c r="A15" s="51"/>
      <c r="B15" s="55" t="s">
        <v>36</v>
      </c>
      <c r="C15" s="37"/>
      <c r="D15" s="51"/>
      <c r="E15" s="51"/>
      <c r="F15" s="51"/>
      <c r="G15" s="56">
        <f>G12-G13-G14</f>
        <v>27640</v>
      </c>
      <c r="H15" s="51"/>
      <c r="I15" s="51"/>
      <c r="J15" s="37"/>
      <c r="K15" s="37"/>
    </row>
    <row r="16" spans="1:18" s="58" customFormat="1" ht="11.25" x14ac:dyDescent="0.2">
      <c r="A16" s="57"/>
      <c r="D16" s="57"/>
      <c r="E16" s="57"/>
      <c r="F16" s="57"/>
      <c r="G16" s="59"/>
      <c r="H16" s="57"/>
      <c r="I16" s="57"/>
    </row>
    <row r="17" spans="1:9" x14ac:dyDescent="0.25">
      <c r="A17" s="51"/>
      <c r="B17" s="37" t="s">
        <v>37</v>
      </c>
      <c r="D17" s="51"/>
      <c r="E17" s="51"/>
      <c r="F17" s="51"/>
      <c r="G17" s="53">
        <f>G10</f>
        <v>48000</v>
      </c>
      <c r="H17" s="51"/>
      <c r="I17" s="51"/>
    </row>
    <row r="18" spans="1:9" x14ac:dyDescent="0.25">
      <c r="A18" s="48"/>
      <c r="B18" s="44" t="s">
        <v>38</v>
      </c>
      <c r="C18" s="44"/>
      <c r="D18" s="48"/>
      <c r="E18" s="48"/>
      <c r="F18" s="48"/>
      <c r="G18" s="52">
        <f>G10</f>
        <v>48000</v>
      </c>
      <c r="H18" s="48"/>
      <c r="I18" s="48"/>
    </row>
    <row r="30" spans="1:9" x14ac:dyDescent="0.25">
      <c r="A30" s="37" t="s">
        <v>39</v>
      </c>
    </row>
    <row r="31" spans="1:9" x14ac:dyDescent="0.25">
      <c r="A31" s="60" t="s">
        <v>1</v>
      </c>
      <c r="B31" s="61"/>
      <c r="C31" s="39"/>
      <c r="D31" s="39"/>
      <c r="E31" s="39" t="s">
        <v>13</v>
      </c>
      <c r="F31" s="40" t="s">
        <v>40</v>
      </c>
    </row>
    <row r="32" spans="1:9" x14ac:dyDescent="0.25">
      <c r="A32" s="43" t="s">
        <v>25</v>
      </c>
      <c r="B32" s="44"/>
      <c r="C32" s="44"/>
      <c r="D32" s="44"/>
      <c r="E32" s="44" t="s">
        <v>15</v>
      </c>
      <c r="F32" s="45"/>
    </row>
    <row r="33" spans="1:13" x14ac:dyDescent="0.25">
      <c r="A33" s="38" t="s">
        <v>3</v>
      </c>
      <c r="B33" s="39"/>
      <c r="C33" s="39"/>
      <c r="D33" s="62" t="s">
        <v>9</v>
      </c>
      <c r="E33" s="63" t="s">
        <v>11</v>
      </c>
      <c r="F33" s="62" t="s">
        <v>9</v>
      </c>
    </row>
    <row r="34" spans="1:13" x14ac:dyDescent="0.25">
      <c r="A34" s="43"/>
      <c r="B34" s="44"/>
      <c r="C34" s="44"/>
      <c r="D34" s="64" t="s">
        <v>10</v>
      </c>
      <c r="E34" s="65"/>
      <c r="F34" s="64" t="s">
        <v>12</v>
      </c>
    </row>
    <row r="35" spans="1:13" x14ac:dyDescent="0.25">
      <c r="A35" s="66">
        <v>1</v>
      </c>
      <c r="B35" s="39" t="s">
        <v>4</v>
      </c>
      <c r="D35" s="67">
        <v>5000</v>
      </c>
      <c r="E35" s="68">
        <f>202400+G10</f>
        <v>250400</v>
      </c>
      <c r="F35" s="67"/>
    </row>
    <row r="36" spans="1:13" x14ac:dyDescent="0.25">
      <c r="A36" s="69">
        <v>2</v>
      </c>
      <c r="B36" s="70" t="s">
        <v>5</v>
      </c>
      <c r="C36" s="71"/>
      <c r="D36" s="72"/>
      <c r="E36" s="73">
        <f>65140+G13</f>
        <v>80500</v>
      </c>
      <c r="F36" s="72">
        <v>2600</v>
      </c>
    </row>
    <row r="37" spans="1:13" x14ac:dyDescent="0.25">
      <c r="A37" s="69">
        <v>3</v>
      </c>
      <c r="B37" s="70" t="s">
        <v>35</v>
      </c>
      <c r="C37" s="71"/>
      <c r="D37" s="72"/>
      <c r="E37" s="73">
        <v>5000</v>
      </c>
      <c r="F37" s="72">
        <v>1705</v>
      </c>
      <c r="H37" s="74"/>
    </row>
    <row r="38" spans="1:13" x14ac:dyDescent="0.25">
      <c r="A38" s="69">
        <v>4</v>
      </c>
      <c r="B38" s="70" t="s">
        <v>41</v>
      </c>
      <c r="C38" s="71"/>
      <c r="D38" s="72"/>
      <c r="E38" s="73">
        <f>E35-E36-E37</f>
        <v>164900</v>
      </c>
      <c r="F38" s="72">
        <v>2380</v>
      </c>
      <c r="H38" s="74"/>
    </row>
    <row r="39" spans="1:13" x14ac:dyDescent="0.25">
      <c r="A39" s="69"/>
      <c r="B39" s="70"/>
      <c r="C39" s="71"/>
      <c r="D39" s="72"/>
      <c r="E39" s="73"/>
      <c r="F39" s="72"/>
    </row>
    <row r="40" spans="1:13" x14ac:dyDescent="0.25">
      <c r="A40" s="69">
        <v>5</v>
      </c>
      <c r="B40" s="70" t="s">
        <v>7</v>
      </c>
      <c r="C40" s="71"/>
      <c r="D40" s="72">
        <v>5400</v>
      </c>
      <c r="E40" s="73">
        <v>12770</v>
      </c>
      <c r="F40" s="72">
        <v>2770</v>
      </c>
      <c r="I40" s="173"/>
    </row>
    <row r="41" spans="1:13" x14ac:dyDescent="0.25">
      <c r="A41" s="69">
        <v>6</v>
      </c>
      <c r="B41" s="70" t="s">
        <v>8</v>
      </c>
      <c r="C41" s="71"/>
      <c r="D41" s="72">
        <v>5050</v>
      </c>
      <c r="E41" s="73">
        <v>25541</v>
      </c>
      <c r="F41" s="72">
        <v>2940</v>
      </c>
    </row>
    <row r="42" spans="1:13" x14ac:dyDescent="0.25">
      <c r="A42" s="69">
        <v>7</v>
      </c>
      <c r="B42" s="70" t="s">
        <v>17</v>
      </c>
      <c r="C42" s="71"/>
      <c r="D42" s="72">
        <v>5400</v>
      </c>
      <c r="E42" s="73">
        <v>1302</v>
      </c>
      <c r="F42" s="72">
        <v>2780</v>
      </c>
    </row>
    <row r="43" spans="1:13" x14ac:dyDescent="0.25">
      <c r="A43" s="75">
        <v>8</v>
      </c>
      <c r="B43" s="76" t="s">
        <v>161</v>
      </c>
      <c r="C43" s="77"/>
      <c r="D43" s="78">
        <v>2600</v>
      </c>
      <c r="E43" s="79">
        <v>80500</v>
      </c>
      <c r="F43" s="78">
        <v>2380</v>
      </c>
    </row>
    <row r="46" spans="1:13" x14ac:dyDescent="0.25">
      <c r="A46" s="37" t="s">
        <v>42</v>
      </c>
      <c r="I46" s="74"/>
    </row>
    <row r="47" spans="1:13" x14ac:dyDescent="0.25">
      <c r="C47" s="162" t="s">
        <v>164</v>
      </c>
    </row>
    <row r="48" spans="1:13" x14ac:dyDescent="0.25">
      <c r="A48" s="251" t="s">
        <v>19</v>
      </c>
      <c r="B48" s="252"/>
      <c r="C48" s="4" t="s">
        <v>3</v>
      </c>
      <c r="D48" s="178">
        <v>1705</v>
      </c>
      <c r="E48" s="8">
        <v>2380</v>
      </c>
      <c r="F48" s="8">
        <v>2600</v>
      </c>
      <c r="G48" s="8">
        <v>2770</v>
      </c>
      <c r="H48" s="8">
        <v>2780</v>
      </c>
      <c r="I48" s="8">
        <v>2940</v>
      </c>
      <c r="J48" s="8">
        <v>5000</v>
      </c>
      <c r="K48" s="8">
        <v>5050</v>
      </c>
      <c r="L48" s="8">
        <v>5400</v>
      </c>
      <c r="M48" s="8" t="s">
        <v>191</v>
      </c>
    </row>
    <row r="49" spans="1:13" x14ac:dyDescent="0.25">
      <c r="A49" s="27"/>
      <c r="B49" s="28"/>
      <c r="C49" s="28"/>
      <c r="D49" s="197" t="s">
        <v>35</v>
      </c>
      <c r="E49" s="202" t="s">
        <v>178</v>
      </c>
      <c r="F49" s="202" t="s">
        <v>180</v>
      </c>
      <c r="G49" s="202" t="s">
        <v>180</v>
      </c>
      <c r="H49" s="202" t="s">
        <v>184</v>
      </c>
      <c r="I49" s="202" t="s">
        <v>185</v>
      </c>
      <c r="J49" s="202" t="s">
        <v>55</v>
      </c>
      <c r="K49" s="202" t="s">
        <v>188</v>
      </c>
      <c r="L49" s="202" t="s">
        <v>189</v>
      </c>
      <c r="M49" s="202"/>
    </row>
    <row r="50" spans="1:13" x14ac:dyDescent="0.25">
      <c r="A50" s="27"/>
      <c r="B50" s="28"/>
      <c r="C50" s="28"/>
      <c r="D50" s="197" t="s">
        <v>58</v>
      </c>
      <c r="E50" s="202" t="s">
        <v>179</v>
      </c>
      <c r="F50" s="202" t="s">
        <v>181</v>
      </c>
      <c r="G50" s="202" t="s">
        <v>182</v>
      </c>
      <c r="H50" s="202" t="s">
        <v>182</v>
      </c>
      <c r="I50" s="202" t="s">
        <v>186</v>
      </c>
      <c r="J50" s="202"/>
      <c r="K50" s="202" t="s">
        <v>187</v>
      </c>
      <c r="L50" s="202" t="s">
        <v>190</v>
      </c>
      <c r="M50" s="202"/>
    </row>
    <row r="51" spans="1:13" x14ac:dyDescent="0.25">
      <c r="A51" s="5"/>
      <c r="B51" s="7"/>
      <c r="C51" s="7"/>
      <c r="D51" s="179"/>
      <c r="E51" s="10"/>
      <c r="F51" s="10" t="s">
        <v>177</v>
      </c>
      <c r="G51" s="10" t="s">
        <v>183</v>
      </c>
      <c r="H51" s="10" t="s">
        <v>183</v>
      </c>
      <c r="I51" s="10" t="s">
        <v>187</v>
      </c>
      <c r="J51" s="10"/>
      <c r="K51" s="10"/>
      <c r="L51" s="10"/>
      <c r="M51" s="10"/>
    </row>
    <row r="52" spans="1:13" x14ac:dyDescent="0.25">
      <c r="A52" s="262">
        <v>40071</v>
      </c>
      <c r="B52" s="263"/>
      <c r="C52" s="84" t="s">
        <v>35</v>
      </c>
      <c r="D52" s="33">
        <v>5000</v>
      </c>
      <c r="E52" s="33">
        <v>-5000</v>
      </c>
      <c r="F52" s="33"/>
      <c r="G52" s="33"/>
      <c r="H52" s="33"/>
      <c r="I52" s="33"/>
      <c r="J52" s="33"/>
      <c r="K52" s="33"/>
      <c r="L52" s="33"/>
      <c r="M52" s="33">
        <f t="shared" ref="M52:M57" si="0">SUM(D52:L52)</f>
        <v>0</v>
      </c>
    </row>
    <row r="53" spans="1:13" x14ac:dyDescent="0.25">
      <c r="A53" s="86" t="s">
        <v>44</v>
      </c>
      <c r="B53" s="87"/>
      <c r="C53" s="88" t="s">
        <v>55</v>
      </c>
      <c r="D53" s="34">
        <v>-5000</v>
      </c>
      <c r="E53" s="34">
        <v>-164900</v>
      </c>
      <c r="F53" s="34">
        <v>-80500</v>
      </c>
      <c r="G53" s="34"/>
      <c r="H53" s="34"/>
      <c r="I53" s="34"/>
      <c r="J53" s="34">
        <v>250400</v>
      </c>
      <c r="K53" s="34"/>
      <c r="L53" s="34"/>
      <c r="M53" s="34">
        <f t="shared" si="0"/>
        <v>0</v>
      </c>
    </row>
    <row r="54" spans="1:13" x14ac:dyDescent="0.25">
      <c r="A54" s="260" t="s">
        <v>44</v>
      </c>
      <c r="B54" s="261"/>
      <c r="C54" s="90" t="s">
        <v>7</v>
      </c>
      <c r="D54" s="34"/>
      <c r="E54" s="34"/>
      <c r="F54" s="34"/>
      <c r="G54" s="34">
        <v>-12770</v>
      </c>
      <c r="H54" s="34"/>
      <c r="I54" s="34"/>
      <c r="J54" s="34"/>
      <c r="K54" s="34"/>
      <c r="L54" s="34">
        <v>12770</v>
      </c>
      <c r="M54" s="34">
        <f t="shared" si="0"/>
        <v>0</v>
      </c>
    </row>
    <row r="55" spans="1:13" x14ac:dyDescent="0.25">
      <c r="A55" s="260" t="s">
        <v>44</v>
      </c>
      <c r="B55" s="261"/>
      <c r="C55" s="90" t="s">
        <v>21</v>
      </c>
      <c r="D55" s="34"/>
      <c r="E55" s="34"/>
      <c r="F55" s="34"/>
      <c r="G55" s="34"/>
      <c r="H55" s="34"/>
      <c r="I55" s="34">
        <v>-25541</v>
      </c>
      <c r="J55" s="34"/>
      <c r="K55" s="34">
        <v>25541</v>
      </c>
      <c r="L55" s="34"/>
      <c r="M55" s="34">
        <f t="shared" si="0"/>
        <v>0</v>
      </c>
    </row>
    <row r="56" spans="1:13" x14ac:dyDescent="0.25">
      <c r="A56" s="260" t="s">
        <v>44</v>
      </c>
      <c r="B56" s="261"/>
      <c r="C56" s="90" t="s">
        <v>111</v>
      </c>
      <c r="D56" s="34"/>
      <c r="E56" s="34"/>
      <c r="F56" s="34"/>
      <c r="G56" s="34"/>
      <c r="H56" s="34">
        <v>-1302</v>
      </c>
      <c r="I56" s="34"/>
      <c r="J56" s="34"/>
      <c r="K56" s="34"/>
      <c r="L56" s="34">
        <v>1302</v>
      </c>
      <c r="M56" s="34">
        <f t="shared" si="0"/>
        <v>0</v>
      </c>
    </row>
    <row r="57" spans="1:13" x14ac:dyDescent="0.25">
      <c r="A57" s="258" t="s">
        <v>44</v>
      </c>
      <c r="B57" s="259"/>
      <c r="C57" s="91" t="s">
        <v>162</v>
      </c>
      <c r="D57" s="35"/>
      <c r="E57" s="35">
        <v>-80500</v>
      </c>
      <c r="F57" s="35">
        <v>80500</v>
      </c>
      <c r="G57" s="35"/>
      <c r="H57" s="35"/>
      <c r="I57" s="35"/>
      <c r="J57" s="35"/>
      <c r="K57" s="35"/>
      <c r="L57" s="35"/>
      <c r="M57" s="35">
        <f t="shared" si="0"/>
        <v>0</v>
      </c>
    </row>
  </sheetData>
  <mergeCells count="8">
    <mergeCell ref="D8:G8"/>
    <mergeCell ref="H8:I8"/>
    <mergeCell ref="A57:B57"/>
    <mergeCell ref="A48:B48"/>
    <mergeCell ref="A52:B52"/>
    <mergeCell ref="A54:B54"/>
    <mergeCell ref="A55:B55"/>
    <mergeCell ref="A56:B56"/>
  </mergeCell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>
    <oddHeader>&amp;COppgave 9.2</oddHeader>
    <oddFooter>&amp;CSide &amp;P av &amp;N</oddFooter>
  </headerFooter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731BA-0B78-4AC8-94CC-4AD958D2A026}">
  <dimension ref="A1:BE42"/>
  <sheetViews>
    <sheetView showGridLines="0" zoomScaleNormal="100" workbookViewId="0">
      <selection activeCell="I3" sqref="I3"/>
    </sheetView>
  </sheetViews>
  <sheetFormatPr baseColWidth="10" defaultRowHeight="15.75" x14ac:dyDescent="0.25"/>
  <cols>
    <col min="1" max="1" width="6.7109375" style="93" bestFit="1" customWidth="1"/>
    <col min="2" max="2" width="20" style="37" bestFit="1" customWidth="1"/>
    <col min="3" max="3" width="3.85546875" style="37" bestFit="1" customWidth="1"/>
    <col min="4" max="13" width="9.7109375" style="74" customWidth="1"/>
    <col min="14" max="14" width="3.28515625" style="74" bestFit="1" customWidth="1"/>
    <col min="15" max="17" width="9.28515625" style="74" customWidth="1"/>
    <col min="18" max="19" width="9.7109375" style="74" customWidth="1"/>
    <col min="20" max="20" width="9.5703125" style="74" customWidth="1"/>
    <col min="21" max="28" width="9.7109375" style="74" customWidth="1"/>
    <col min="29" max="29" width="3.28515625" style="74" customWidth="1"/>
    <col min="30" max="43" width="9.7109375" style="74" customWidth="1"/>
    <col min="44" max="44" width="3.28515625" style="74" bestFit="1" customWidth="1"/>
    <col min="45" max="54" width="9.28515625" style="74" customWidth="1"/>
    <col min="55" max="16384" width="11.42578125" style="37"/>
  </cols>
  <sheetData>
    <row r="1" spans="1:28" x14ac:dyDescent="0.25">
      <c r="A1" s="117" t="s">
        <v>112</v>
      </c>
      <c r="D1" s="162" t="s">
        <v>243</v>
      </c>
    </row>
    <row r="2" spans="1:28" x14ac:dyDescent="0.25">
      <c r="D2" s="162" t="s">
        <v>244</v>
      </c>
      <c r="E2" s="277"/>
      <c r="J2" s="271"/>
      <c r="K2" s="271"/>
      <c r="U2" s="271"/>
      <c r="V2" s="271"/>
      <c r="W2" s="271"/>
      <c r="X2" s="271"/>
    </row>
    <row r="3" spans="1:28" x14ac:dyDescent="0.25">
      <c r="A3" s="93" t="s">
        <v>45</v>
      </c>
      <c r="G3" s="208">
        <v>1500</v>
      </c>
      <c r="L3" s="272">
        <v>2400</v>
      </c>
      <c r="M3" s="273"/>
    </row>
    <row r="4" spans="1:28" x14ac:dyDescent="0.25">
      <c r="G4" s="99" t="s">
        <v>213</v>
      </c>
      <c r="L4" s="269" t="s">
        <v>214</v>
      </c>
      <c r="M4" s="270"/>
    </row>
    <row r="5" spans="1:28" x14ac:dyDescent="0.25">
      <c r="A5" s="198" t="s">
        <v>19</v>
      </c>
      <c r="B5" s="205" t="s">
        <v>3</v>
      </c>
      <c r="C5" s="264" t="s">
        <v>46</v>
      </c>
      <c r="D5" s="209">
        <v>1220</v>
      </c>
      <c r="E5" s="209">
        <v>1240</v>
      </c>
      <c r="F5" s="209">
        <v>1400</v>
      </c>
      <c r="G5" s="209">
        <v>10000</v>
      </c>
      <c r="H5" s="62">
        <v>1705</v>
      </c>
      <c r="I5" s="209">
        <v>1920</v>
      </c>
      <c r="J5" s="209">
        <v>2050</v>
      </c>
      <c r="K5" s="209">
        <v>2380</v>
      </c>
      <c r="L5" s="209">
        <v>20000</v>
      </c>
      <c r="M5" s="209">
        <v>20001</v>
      </c>
      <c r="N5" s="209"/>
      <c r="O5" s="209">
        <v>2600</v>
      </c>
      <c r="P5" s="209">
        <v>2700</v>
      </c>
      <c r="Q5" s="209">
        <v>2710</v>
      </c>
      <c r="R5" s="209">
        <v>2740</v>
      </c>
      <c r="S5" s="209">
        <v>2770</v>
      </c>
      <c r="T5" s="209">
        <v>2780</v>
      </c>
      <c r="U5" s="209">
        <v>2940</v>
      </c>
      <c r="V5" s="209">
        <v>3000</v>
      </c>
      <c r="W5" s="209">
        <v>4000</v>
      </c>
      <c r="X5" s="209">
        <v>5000</v>
      </c>
      <c r="Y5" s="209">
        <v>5050</v>
      </c>
      <c r="Z5" s="209">
        <v>5110</v>
      </c>
      <c r="AA5" s="209">
        <v>5400</v>
      </c>
      <c r="AB5" s="209" t="s">
        <v>191</v>
      </c>
    </row>
    <row r="6" spans="1:28" x14ac:dyDescent="0.25">
      <c r="A6" s="206"/>
      <c r="B6" s="207"/>
      <c r="C6" s="265"/>
      <c r="D6" s="210" t="s">
        <v>192</v>
      </c>
      <c r="E6" s="210" t="s">
        <v>48</v>
      </c>
      <c r="F6" s="210" t="s">
        <v>192</v>
      </c>
      <c r="G6" s="211" t="s">
        <v>195</v>
      </c>
      <c r="H6" s="215" t="s">
        <v>35</v>
      </c>
      <c r="I6" s="211" t="s">
        <v>165</v>
      </c>
      <c r="J6" s="211" t="s">
        <v>197</v>
      </c>
      <c r="K6" s="211" t="s">
        <v>178</v>
      </c>
      <c r="L6" s="211" t="s">
        <v>199</v>
      </c>
      <c r="M6" s="211" t="s">
        <v>52</v>
      </c>
      <c r="N6" s="267" t="s">
        <v>46</v>
      </c>
      <c r="O6" s="211" t="s">
        <v>201</v>
      </c>
      <c r="P6" s="211" t="s">
        <v>202</v>
      </c>
      <c r="Q6" s="211" t="s">
        <v>204</v>
      </c>
      <c r="R6" s="211" t="s">
        <v>207</v>
      </c>
      <c r="S6" s="211" t="s">
        <v>180</v>
      </c>
      <c r="T6" s="211" t="s">
        <v>184</v>
      </c>
      <c r="U6" s="211" t="s">
        <v>185</v>
      </c>
      <c r="V6" s="211" t="s">
        <v>208</v>
      </c>
      <c r="W6" s="211" t="s">
        <v>54</v>
      </c>
      <c r="X6" s="211" t="s">
        <v>55</v>
      </c>
      <c r="Y6" s="211" t="s">
        <v>188</v>
      </c>
      <c r="Z6" s="211" t="s">
        <v>210</v>
      </c>
      <c r="AA6" s="211" t="s">
        <v>189</v>
      </c>
      <c r="AB6" s="211"/>
    </row>
    <row r="7" spans="1:28" x14ac:dyDescent="0.25">
      <c r="A7" s="96"/>
      <c r="B7" s="97"/>
      <c r="C7" s="265"/>
      <c r="D7" s="210" t="s">
        <v>193</v>
      </c>
      <c r="E7" s="210"/>
      <c r="F7" s="210" t="s">
        <v>194</v>
      </c>
      <c r="G7" s="210" t="s">
        <v>196</v>
      </c>
      <c r="H7" s="210" t="s">
        <v>43</v>
      </c>
      <c r="I7" s="210"/>
      <c r="J7" s="210" t="s">
        <v>198</v>
      </c>
      <c r="K7" s="210" t="s">
        <v>179</v>
      </c>
      <c r="L7" s="210" t="s">
        <v>200</v>
      </c>
      <c r="M7" s="210"/>
      <c r="N7" s="267"/>
      <c r="O7" s="210" t="s">
        <v>177</v>
      </c>
      <c r="P7" s="210" t="s">
        <v>203</v>
      </c>
      <c r="Q7" s="210" t="s">
        <v>203</v>
      </c>
      <c r="R7" s="213" t="s">
        <v>158</v>
      </c>
      <c r="S7" s="210" t="s">
        <v>205</v>
      </c>
      <c r="T7" s="210" t="s">
        <v>205</v>
      </c>
      <c r="U7" s="210" t="s">
        <v>186</v>
      </c>
      <c r="V7" s="210" t="s">
        <v>209</v>
      </c>
      <c r="W7" s="210"/>
      <c r="X7" s="210"/>
      <c r="Y7" s="210" t="s">
        <v>187</v>
      </c>
      <c r="Z7" s="210" t="s">
        <v>211</v>
      </c>
      <c r="AA7" s="210" t="s">
        <v>190</v>
      </c>
      <c r="AB7" s="210"/>
    </row>
    <row r="8" spans="1:28" x14ac:dyDescent="0.25">
      <c r="A8" s="98"/>
      <c r="B8" s="48"/>
      <c r="C8" s="266"/>
      <c r="D8" s="214"/>
      <c r="E8" s="214"/>
      <c r="F8" s="214"/>
      <c r="G8" s="212"/>
      <c r="H8" s="212"/>
      <c r="I8" s="212"/>
      <c r="J8" s="212"/>
      <c r="K8" s="212"/>
      <c r="L8" s="212"/>
      <c r="M8" s="212"/>
      <c r="N8" s="268"/>
      <c r="O8" s="212"/>
      <c r="P8" s="212"/>
      <c r="Q8" s="212"/>
      <c r="R8" s="214" t="s">
        <v>203</v>
      </c>
      <c r="S8" s="212" t="s">
        <v>206</v>
      </c>
      <c r="T8" s="212" t="s">
        <v>206</v>
      </c>
      <c r="U8" s="212" t="s">
        <v>187</v>
      </c>
      <c r="V8" s="212" t="s">
        <v>53</v>
      </c>
      <c r="W8" s="212"/>
      <c r="X8" s="212"/>
      <c r="Y8" s="212"/>
      <c r="Z8" s="212" t="s">
        <v>212</v>
      </c>
      <c r="AA8" s="212"/>
      <c r="AB8" s="212"/>
    </row>
    <row r="9" spans="1:28" x14ac:dyDescent="0.25">
      <c r="A9" s="100">
        <v>43466</v>
      </c>
      <c r="B9" s="101" t="s">
        <v>113</v>
      </c>
      <c r="C9" s="102">
        <v>1</v>
      </c>
      <c r="D9" s="85">
        <v>48000</v>
      </c>
      <c r="E9" s="85">
        <v>30000</v>
      </c>
      <c r="F9" s="85">
        <v>275000</v>
      </c>
      <c r="G9" s="85">
        <v>52000</v>
      </c>
      <c r="H9" s="85"/>
      <c r="I9" s="85">
        <v>950</v>
      </c>
      <c r="J9" s="85">
        <v>-94810</v>
      </c>
      <c r="K9" s="85">
        <v>-129303</v>
      </c>
      <c r="L9" s="85">
        <v>-48950</v>
      </c>
      <c r="M9" s="85"/>
      <c r="N9" s="102">
        <v>1</v>
      </c>
      <c r="O9" s="85"/>
      <c r="P9" s="85"/>
      <c r="Q9" s="85"/>
      <c r="R9" s="85">
        <v>-25600</v>
      </c>
      <c r="S9" s="85">
        <v>-16920</v>
      </c>
      <c r="T9" s="85">
        <v>-11167</v>
      </c>
      <c r="U9" s="85">
        <v>-79200</v>
      </c>
      <c r="V9" s="85"/>
      <c r="W9" s="85"/>
      <c r="X9" s="85"/>
      <c r="Y9" s="85"/>
      <c r="Z9" s="85"/>
      <c r="AA9" s="85"/>
      <c r="AB9" s="85">
        <f t="shared" ref="AB9:AB28" si="0">SUM(D9:AA9)-N9</f>
        <v>0</v>
      </c>
    </row>
    <row r="10" spans="1:28" x14ac:dyDescent="0.25">
      <c r="A10" s="103">
        <v>43468</v>
      </c>
      <c r="B10" s="104" t="s">
        <v>54</v>
      </c>
      <c r="C10" s="105">
        <v>2</v>
      </c>
      <c r="D10" s="89"/>
      <c r="E10" s="89"/>
      <c r="F10" s="89"/>
      <c r="G10" s="89"/>
      <c r="H10" s="89"/>
      <c r="I10" s="89"/>
      <c r="J10" s="89"/>
      <c r="K10" s="89"/>
      <c r="L10" s="89"/>
      <c r="M10" s="89">
        <v>-3000</v>
      </c>
      <c r="N10" s="105">
        <v>2</v>
      </c>
      <c r="O10" s="89"/>
      <c r="P10" s="89"/>
      <c r="Q10" s="89">
        <v>600</v>
      </c>
      <c r="R10" s="89"/>
      <c r="S10" s="89"/>
      <c r="T10" s="89"/>
      <c r="U10" s="89"/>
      <c r="V10" s="89"/>
      <c r="W10" s="89">
        <v>2400</v>
      </c>
      <c r="X10" s="89"/>
      <c r="Y10" s="89"/>
      <c r="Z10" s="89"/>
      <c r="AA10" s="89"/>
      <c r="AB10" s="89">
        <f t="shared" si="0"/>
        <v>0</v>
      </c>
    </row>
    <row r="11" spans="1:28" x14ac:dyDescent="0.25">
      <c r="A11" s="103">
        <v>43470</v>
      </c>
      <c r="B11" s="104" t="s">
        <v>114</v>
      </c>
      <c r="C11" s="105">
        <v>3</v>
      </c>
      <c r="D11" s="89"/>
      <c r="E11" s="89"/>
      <c r="F11" s="89"/>
      <c r="G11" s="89"/>
      <c r="H11" s="89"/>
      <c r="I11" s="89"/>
      <c r="J11" s="89"/>
      <c r="K11" s="89">
        <v>-3000</v>
      </c>
      <c r="L11" s="89"/>
      <c r="M11" s="89">
        <v>3000</v>
      </c>
      <c r="N11" s="105">
        <v>3</v>
      </c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>
        <f t="shared" si="0"/>
        <v>0</v>
      </c>
    </row>
    <row r="12" spans="1:28" x14ac:dyDescent="0.25">
      <c r="A12" s="103">
        <v>43475</v>
      </c>
      <c r="B12" s="104" t="s">
        <v>121</v>
      </c>
      <c r="C12" s="105">
        <v>4</v>
      </c>
      <c r="D12" s="89"/>
      <c r="E12" s="89"/>
      <c r="F12" s="89"/>
      <c r="G12" s="89"/>
      <c r="H12" s="89"/>
      <c r="I12" s="89"/>
      <c r="J12" s="89"/>
      <c r="K12" s="89">
        <v>-1400</v>
      </c>
      <c r="L12" s="89"/>
      <c r="M12" s="89"/>
      <c r="N12" s="105">
        <v>4</v>
      </c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>
        <v>1400</v>
      </c>
      <c r="AA12" s="89"/>
      <c r="AB12" s="89">
        <f t="shared" si="0"/>
        <v>0</v>
      </c>
    </row>
    <row r="13" spans="1:28" x14ac:dyDescent="0.25">
      <c r="A13" s="103">
        <v>43475</v>
      </c>
      <c r="B13" s="104" t="s">
        <v>7</v>
      </c>
      <c r="C13" s="105">
        <v>5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105">
        <v>5</v>
      </c>
      <c r="O13" s="89"/>
      <c r="P13" s="89"/>
      <c r="Q13" s="89"/>
      <c r="R13" s="89"/>
      <c r="S13" s="89">
        <v>-197</v>
      </c>
      <c r="T13" s="89"/>
      <c r="U13" s="89"/>
      <c r="V13" s="89"/>
      <c r="W13" s="89"/>
      <c r="X13" s="89"/>
      <c r="Y13" s="89"/>
      <c r="Z13" s="89"/>
      <c r="AA13" s="89">
        <v>197</v>
      </c>
      <c r="AB13" s="89">
        <f t="shared" si="0"/>
        <v>0</v>
      </c>
    </row>
    <row r="14" spans="1:28" x14ac:dyDescent="0.25">
      <c r="A14" s="103">
        <v>43478</v>
      </c>
      <c r="B14" s="104" t="s">
        <v>115</v>
      </c>
      <c r="C14" s="105">
        <v>6</v>
      </c>
      <c r="D14" s="89"/>
      <c r="E14" s="89"/>
      <c r="F14" s="89"/>
      <c r="G14" s="89">
        <v>-52000</v>
      </c>
      <c r="H14" s="89"/>
      <c r="I14" s="89"/>
      <c r="J14" s="89"/>
      <c r="K14" s="89">
        <v>52000</v>
      </c>
      <c r="L14" s="89"/>
      <c r="M14" s="89"/>
      <c r="N14" s="105">
        <v>6</v>
      </c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>
        <f t="shared" si="0"/>
        <v>0</v>
      </c>
    </row>
    <row r="15" spans="1:28" x14ac:dyDescent="0.25">
      <c r="A15" s="103">
        <v>43480</v>
      </c>
      <c r="B15" s="104" t="s">
        <v>118</v>
      </c>
      <c r="C15" s="105">
        <v>7</v>
      </c>
      <c r="D15" s="89"/>
      <c r="E15" s="89"/>
      <c r="F15" s="89"/>
      <c r="G15" s="89"/>
      <c r="H15" s="89"/>
      <c r="I15" s="89"/>
      <c r="J15" s="89"/>
      <c r="K15" s="89">
        <v>-16920</v>
      </c>
      <c r="L15" s="89"/>
      <c r="M15" s="89"/>
      <c r="N15" s="105">
        <v>7</v>
      </c>
      <c r="O15" s="89"/>
      <c r="P15" s="89"/>
      <c r="Q15" s="89"/>
      <c r="R15" s="89"/>
      <c r="S15" s="89">
        <v>16920</v>
      </c>
      <c r="T15" s="89"/>
      <c r="U15" s="89"/>
      <c r="V15" s="89"/>
      <c r="W15" s="89"/>
      <c r="X15" s="89"/>
      <c r="Y15" s="89"/>
      <c r="Z15" s="89"/>
      <c r="AA15" s="89"/>
      <c r="AB15" s="89">
        <f t="shared" si="0"/>
        <v>0</v>
      </c>
    </row>
    <row r="16" spans="1:28" x14ac:dyDescent="0.25">
      <c r="A16" s="103">
        <v>43480</v>
      </c>
      <c r="B16" s="104" t="s">
        <v>55</v>
      </c>
      <c r="C16" s="105">
        <v>8</v>
      </c>
      <c r="D16" s="89"/>
      <c r="E16" s="89"/>
      <c r="F16" s="89"/>
      <c r="G16" s="89"/>
      <c r="H16" s="89"/>
      <c r="I16" s="89"/>
      <c r="J16" s="89"/>
      <c r="K16" s="89">
        <v>-19500</v>
      </c>
      <c r="L16" s="89"/>
      <c r="M16" s="89"/>
      <c r="N16" s="105">
        <v>8</v>
      </c>
      <c r="O16" s="89">
        <v>-10500</v>
      </c>
      <c r="P16" s="89"/>
      <c r="Q16" s="89"/>
      <c r="R16" s="89"/>
      <c r="S16" s="89"/>
      <c r="T16" s="89"/>
      <c r="U16" s="89"/>
      <c r="V16" s="89"/>
      <c r="W16" s="89"/>
      <c r="X16" s="89">
        <v>30000</v>
      </c>
      <c r="Y16" s="89"/>
      <c r="Z16" s="89"/>
      <c r="AA16" s="89"/>
      <c r="AB16" s="89">
        <f t="shared" si="0"/>
        <v>0</v>
      </c>
    </row>
    <row r="17" spans="1:57" x14ac:dyDescent="0.25">
      <c r="A17" s="103">
        <v>43480</v>
      </c>
      <c r="B17" s="104" t="s">
        <v>7</v>
      </c>
      <c r="C17" s="105">
        <v>9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105">
        <v>9</v>
      </c>
      <c r="O17" s="89"/>
      <c r="P17" s="89"/>
      <c r="Q17" s="89"/>
      <c r="R17" s="89"/>
      <c r="S17" s="89">
        <v>-4230</v>
      </c>
      <c r="T17" s="89"/>
      <c r="U17" s="89"/>
      <c r="V17" s="89"/>
      <c r="W17" s="89"/>
      <c r="X17" s="89"/>
      <c r="Y17" s="89"/>
      <c r="Z17" s="89"/>
      <c r="AA17" s="89">
        <v>4230</v>
      </c>
      <c r="AB17" s="89">
        <f t="shared" si="0"/>
        <v>0</v>
      </c>
    </row>
    <row r="18" spans="1:57" x14ac:dyDescent="0.25">
      <c r="A18" s="103">
        <v>43480</v>
      </c>
      <c r="B18" s="104" t="s">
        <v>21</v>
      </c>
      <c r="C18" s="105">
        <v>10</v>
      </c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105">
        <v>10</v>
      </c>
      <c r="O18" s="89"/>
      <c r="P18" s="89"/>
      <c r="Q18" s="89"/>
      <c r="R18" s="89"/>
      <c r="S18" s="89"/>
      <c r="T18" s="89"/>
      <c r="U18" s="89">
        <v>-3600</v>
      </c>
      <c r="V18" s="89"/>
      <c r="W18" s="89"/>
      <c r="X18" s="89"/>
      <c r="Y18" s="89">
        <v>3600</v>
      </c>
      <c r="Z18" s="89"/>
      <c r="AA18" s="89"/>
      <c r="AB18" s="89">
        <f t="shared" si="0"/>
        <v>0</v>
      </c>
    </row>
    <row r="19" spans="1:57" x14ac:dyDescent="0.25">
      <c r="A19" s="103">
        <v>43480</v>
      </c>
      <c r="B19" s="104" t="s">
        <v>119</v>
      </c>
      <c r="C19" s="105">
        <v>11</v>
      </c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105">
        <v>11</v>
      </c>
      <c r="O19" s="89"/>
      <c r="P19" s="89"/>
      <c r="Q19" s="89"/>
      <c r="R19" s="89"/>
      <c r="S19" s="89"/>
      <c r="T19" s="89">
        <v>-508</v>
      </c>
      <c r="U19" s="89"/>
      <c r="V19" s="89"/>
      <c r="W19" s="89"/>
      <c r="X19" s="89"/>
      <c r="Y19" s="89"/>
      <c r="Z19" s="89"/>
      <c r="AA19" s="89">
        <v>508</v>
      </c>
      <c r="AB19" s="89">
        <f t="shared" si="0"/>
        <v>0</v>
      </c>
    </row>
    <row r="20" spans="1:57" x14ac:dyDescent="0.25">
      <c r="A20" s="103" t="s">
        <v>116</v>
      </c>
      <c r="B20" s="104" t="s">
        <v>117</v>
      </c>
      <c r="C20" s="105">
        <v>12</v>
      </c>
      <c r="D20" s="89"/>
      <c r="E20" s="89"/>
      <c r="F20" s="89"/>
      <c r="G20" s="89"/>
      <c r="H20" s="89"/>
      <c r="I20" s="89"/>
      <c r="J20" s="89"/>
      <c r="K20" s="89">
        <v>-10500</v>
      </c>
      <c r="L20" s="89"/>
      <c r="M20" s="89"/>
      <c r="N20" s="105">
        <v>12</v>
      </c>
      <c r="O20" s="89">
        <v>10500</v>
      </c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>
        <f t="shared" si="0"/>
        <v>0</v>
      </c>
    </row>
    <row r="21" spans="1:57" x14ac:dyDescent="0.25">
      <c r="A21" s="103">
        <v>43484</v>
      </c>
      <c r="B21" s="104" t="s">
        <v>49</v>
      </c>
      <c r="C21" s="105">
        <v>13</v>
      </c>
      <c r="D21" s="89"/>
      <c r="E21" s="89"/>
      <c r="F21" s="89"/>
      <c r="G21" s="89"/>
      <c r="H21" s="89">
        <v>3500</v>
      </c>
      <c r="I21" s="89"/>
      <c r="J21" s="89"/>
      <c r="K21" s="89">
        <v>-3500</v>
      </c>
      <c r="L21" s="89"/>
      <c r="M21" s="89"/>
      <c r="N21" s="105">
        <v>13</v>
      </c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>
        <f t="shared" si="0"/>
        <v>0</v>
      </c>
    </row>
    <row r="22" spans="1:57" x14ac:dyDescent="0.25">
      <c r="A22" s="103">
        <v>43489</v>
      </c>
      <c r="B22" s="104" t="s">
        <v>114</v>
      </c>
      <c r="C22" s="105">
        <v>14</v>
      </c>
      <c r="D22" s="89"/>
      <c r="E22" s="89"/>
      <c r="F22" s="89"/>
      <c r="G22" s="89"/>
      <c r="H22" s="89"/>
      <c r="I22" s="89"/>
      <c r="J22" s="89"/>
      <c r="K22" s="89">
        <v>-48950</v>
      </c>
      <c r="L22" s="89">
        <v>48950</v>
      </c>
      <c r="M22" s="89"/>
      <c r="N22" s="105">
        <v>14</v>
      </c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>
        <f t="shared" si="0"/>
        <v>0</v>
      </c>
    </row>
    <row r="23" spans="1:57" x14ac:dyDescent="0.25">
      <c r="A23" s="103">
        <v>43496</v>
      </c>
      <c r="B23" s="104" t="s">
        <v>120</v>
      </c>
      <c r="C23" s="105">
        <v>15</v>
      </c>
      <c r="D23" s="89"/>
      <c r="E23" s="89"/>
      <c r="F23" s="89"/>
      <c r="G23" s="89">
        <v>107500</v>
      </c>
      <c r="H23" s="89"/>
      <c r="I23" s="89"/>
      <c r="J23" s="89"/>
      <c r="K23" s="89"/>
      <c r="L23" s="89"/>
      <c r="M23" s="89"/>
      <c r="N23" s="105">
        <v>15</v>
      </c>
      <c r="O23" s="89"/>
      <c r="P23" s="89">
        <v>-21500</v>
      </c>
      <c r="Q23" s="89"/>
      <c r="R23" s="89"/>
      <c r="S23" s="89"/>
      <c r="T23" s="89"/>
      <c r="U23" s="89"/>
      <c r="V23" s="89">
        <v>-86000</v>
      </c>
      <c r="W23" s="89"/>
      <c r="X23" s="89"/>
      <c r="Y23" s="89"/>
      <c r="Z23" s="89"/>
      <c r="AA23" s="89"/>
      <c r="AB23" s="89">
        <f t="shared" si="0"/>
        <v>0</v>
      </c>
    </row>
    <row r="24" spans="1:57" x14ac:dyDescent="0.25">
      <c r="A24" s="103">
        <v>43496</v>
      </c>
      <c r="B24" s="104" t="s">
        <v>55</v>
      </c>
      <c r="C24" s="105">
        <v>16</v>
      </c>
      <c r="D24" s="89"/>
      <c r="E24" s="89"/>
      <c r="F24" s="89"/>
      <c r="G24" s="89"/>
      <c r="H24" s="89">
        <v>-3500</v>
      </c>
      <c r="I24" s="89"/>
      <c r="J24" s="89"/>
      <c r="K24" s="89">
        <v>-17550</v>
      </c>
      <c r="L24" s="89"/>
      <c r="M24" s="89"/>
      <c r="N24" s="105">
        <v>16</v>
      </c>
      <c r="O24" s="89">
        <v>-11450</v>
      </c>
      <c r="P24" s="89"/>
      <c r="Q24" s="89"/>
      <c r="R24" s="89"/>
      <c r="S24" s="89"/>
      <c r="T24" s="89"/>
      <c r="U24" s="89"/>
      <c r="V24" s="89"/>
      <c r="W24" s="89"/>
      <c r="X24" s="89">
        <v>32500</v>
      </c>
      <c r="Y24" s="89"/>
      <c r="Z24" s="89"/>
      <c r="AA24" s="89"/>
      <c r="AB24" s="89">
        <f t="shared" si="0"/>
        <v>0</v>
      </c>
    </row>
    <row r="25" spans="1:57" x14ac:dyDescent="0.25">
      <c r="A25" s="103">
        <v>43496</v>
      </c>
      <c r="B25" s="104" t="s">
        <v>7</v>
      </c>
      <c r="C25" s="105">
        <v>17</v>
      </c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105">
        <v>17</v>
      </c>
      <c r="O25" s="89"/>
      <c r="P25" s="89"/>
      <c r="Q25" s="89"/>
      <c r="R25" s="89"/>
      <c r="S25" s="89">
        <v>-4583</v>
      </c>
      <c r="T25" s="89"/>
      <c r="U25" s="89"/>
      <c r="V25" s="89"/>
      <c r="W25" s="89"/>
      <c r="X25" s="89"/>
      <c r="Y25" s="89"/>
      <c r="Z25" s="89"/>
      <c r="AA25" s="89">
        <v>4583</v>
      </c>
      <c r="AB25" s="89">
        <f t="shared" si="0"/>
        <v>0</v>
      </c>
    </row>
    <row r="26" spans="1:57" x14ac:dyDescent="0.25">
      <c r="A26" s="103">
        <v>43496</v>
      </c>
      <c r="B26" s="104" t="s">
        <v>21</v>
      </c>
      <c r="C26" s="105">
        <v>18</v>
      </c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105">
        <v>18</v>
      </c>
      <c r="O26" s="89"/>
      <c r="P26" s="89"/>
      <c r="Q26" s="89"/>
      <c r="R26" s="89"/>
      <c r="S26" s="89"/>
      <c r="T26" s="89"/>
      <c r="U26" s="89">
        <v>-3900</v>
      </c>
      <c r="V26" s="89"/>
      <c r="W26" s="89"/>
      <c r="X26" s="89"/>
      <c r="Y26" s="89">
        <v>3900</v>
      </c>
      <c r="Z26" s="89"/>
      <c r="AA26" s="89"/>
      <c r="AB26" s="89">
        <f t="shared" si="0"/>
        <v>0</v>
      </c>
    </row>
    <row r="27" spans="1:57" x14ac:dyDescent="0.25">
      <c r="A27" s="103">
        <v>43496</v>
      </c>
      <c r="B27" s="104" t="s">
        <v>119</v>
      </c>
      <c r="C27" s="105">
        <v>19</v>
      </c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105">
        <v>19</v>
      </c>
      <c r="O27" s="89"/>
      <c r="P27" s="89"/>
      <c r="Q27" s="89"/>
      <c r="R27" s="89"/>
      <c r="S27" s="89"/>
      <c r="T27" s="89">
        <v>-550</v>
      </c>
      <c r="U27" s="89"/>
      <c r="V27" s="89"/>
      <c r="W27" s="89"/>
      <c r="X27" s="89"/>
      <c r="Y27" s="89"/>
      <c r="Z27" s="89"/>
      <c r="AA27" s="89">
        <v>550</v>
      </c>
      <c r="AB27" s="89">
        <f t="shared" si="0"/>
        <v>0</v>
      </c>
    </row>
    <row r="28" spans="1:57" x14ac:dyDescent="0.25">
      <c r="A28" s="106">
        <v>43496</v>
      </c>
      <c r="B28" s="91" t="s">
        <v>117</v>
      </c>
      <c r="C28" s="107">
        <v>20</v>
      </c>
      <c r="D28" s="92"/>
      <c r="E28" s="92"/>
      <c r="F28" s="92"/>
      <c r="G28" s="92"/>
      <c r="H28" s="92"/>
      <c r="I28" s="92"/>
      <c r="J28" s="92"/>
      <c r="K28" s="92">
        <v>-11450</v>
      </c>
      <c r="L28" s="92"/>
      <c r="M28" s="92"/>
      <c r="N28" s="107">
        <v>20</v>
      </c>
      <c r="O28" s="92">
        <v>11450</v>
      </c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>
        <f t="shared" si="0"/>
        <v>0</v>
      </c>
    </row>
    <row r="31" spans="1:57" s="74" customFormat="1" x14ac:dyDescent="0.25">
      <c r="A31" s="117" t="s">
        <v>84</v>
      </c>
      <c r="B31" s="37"/>
      <c r="C31" s="37"/>
      <c r="BC31" s="37"/>
      <c r="BD31" s="37"/>
      <c r="BE31" s="37"/>
    </row>
    <row r="32" spans="1:57" s="74" customFormat="1" x14ac:dyDescent="0.25">
      <c r="A32" s="2" t="s">
        <v>19</v>
      </c>
      <c r="B32" s="2" t="s">
        <v>3</v>
      </c>
      <c r="C32" s="4"/>
      <c r="D32" s="9" t="s">
        <v>18</v>
      </c>
      <c r="E32" s="8" t="s">
        <v>156</v>
      </c>
      <c r="F32" s="9" t="s">
        <v>157</v>
      </c>
      <c r="G32" s="8" t="s">
        <v>156</v>
      </c>
      <c r="H32" s="178" t="s">
        <v>11</v>
      </c>
      <c r="BC32" s="37"/>
      <c r="BD32" s="37"/>
      <c r="BE32" s="37"/>
    </row>
    <row r="33" spans="1:57" s="74" customFormat="1" x14ac:dyDescent="0.25">
      <c r="A33" s="5"/>
      <c r="B33" s="5"/>
      <c r="C33" s="7"/>
      <c r="D33" s="11" t="s">
        <v>158</v>
      </c>
      <c r="E33" s="10" t="s">
        <v>155</v>
      </c>
      <c r="F33" s="11" t="s">
        <v>158</v>
      </c>
      <c r="G33" s="10" t="s">
        <v>155</v>
      </c>
      <c r="H33" s="179"/>
      <c r="BC33" s="37"/>
      <c r="BD33" s="37"/>
      <c r="BE33" s="37"/>
    </row>
    <row r="34" spans="1:57" s="74" customFormat="1" x14ac:dyDescent="0.25">
      <c r="A34" s="176" t="s">
        <v>159</v>
      </c>
      <c r="B34" s="180" t="s">
        <v>55</v>
      </c>
      <c r="C34" s="181"/>
      <c r="D34" s="182">
        <v>5000</v>
      </c>
      <c r="E34" s="30"/>
      <c r="F34" s="182"/>
      <c r="G34" s="30"/>
      <c r="H34" s="191">
        <v>32500</v>
      </c>
      <c r="BC34" s="37"/>
      <c r="BD34" s="37"/>
      <c r="BE34" s="37"/>
    </row>
    <row r="35" spans="1:57" s="74" customFormat="1" x14ac:dyDescent="0.25">
      <c r="A35" s="177">
        <v>45322</v>
      </c>
      <c r="B35" s="187" t="s">
        <v>55</v>
      </c>
      <c r="C35" s="29"/>
      <c r="D35" s="188"/>
      <c r="E35" s="31"/>
      <c r="F35" s="188">
        <v>2380</v>
      </c>
      <c r="G35" s="31"/>
      <c r="H35" s="189">
        <v>17550</v>
      </c>
      <c r="BC35" s="37"/>
      <c r="BD35" s="37"/>
      <c r="BE35" s="37"/>
    </row>
    <row r="36" spans="1:57" s="74" customFormat="1" x14ac:dyDescent="0.25">
      <c r="A36" s="177">
        <v>45322</v>
      </c>
      <c r="B36" s="187" t="s">
        <v>55</v>
      </c>
      <c r="C36" s="29"/>
      <c r="D36" s="188"/>
      <c r="E36" s="31"/>
      <c r="F36" s="188">
        <v>1705</v>
      </c>
      <c r="G36" s="31"/>
      <c r="H36" s="189">
        <v>3500</v>
      </c>
      <c r="BC36" s="37"/>
      <c r="BD36" s="37"/>
      <c r="BE36" s="37"/>
    </row>
    <row r="37" spans="1:57" s="74" customFormat="1" x14ac:dyDescent="0.25">
      <c r="A37" s="177" t="s">
        <v>159</v>
      </c>
      <c r="B37" s="187" t="s">
        <v>55</v>
      </c>
      <c r="C37" s="29"/>
      <c r="D37" s="188"/>
      <c r="E37" s="31"/>
      <c r="F37" s="188">
        <v>2600</v>
      </c>
      <c r="G37" s="31"/>
      <c r="H37" s="189">
        <v>11450</v>
      </c>
      <c r="BC37" s="37"/>
      <c r="BD37" s="37"/>
      <c r="BE37" s="37"/>
    </row>
    <row r="38" spans="1:57" s="74" customFormat="1" x14ac:dyDescent="0.25">
      <c r="A38" s="177">
        <v>45322</v>
      </c>
      <c r="B38" s="187" t="s">
        <v>7</v>
      </c>
      <c r="C38" s="29"/>
      <c r="D38" s="188">
        <v>5400</v>
      </c>
      <c r="E38" s="31"/>
      <c r="F38" s="188">
        <v>2770</v>
      </c>
      <c r="G38" s="31"/>
      <c r="H38" s="189">
        <v>4583</v>
      </c>
      <c r="BC38" s="37"/>
      <c r="BD38" s="37"/>
      <c r="BE38" s="37"/>
    </row>
    <row r="39" spans="1:57" s="74" customFormat="1" x14ac:dyDescent="0.25">
      <c r="A39" s="177">
        <v>45322</v>
      </c>
      <c r="B39" s="187" t="s">
        <v>21</v>
      </c>
      <c r="C39" s="29"/>
      <c r="D39" s="188">
        <v>5050</v>
      </c>
      <c r="E39" s="31"/>
      <c r="F39" s="188">
        <v>2940</v>
      </c>
      <c r="G39" s="31"/>
      <c r="H39" s="189">
        <v>3900</v>
      </c>
      <c r="BC39" s="37"/>
      <c r="BD39" s="37"/>
      <c r="BE39" s="37"/>
    </row>
    <row r="40" spans="1:57" s="74" customFormat="1" x14ac:dyDescent="0.25">
      <c r="A40" s="177">
        <v>45322</v>
      </c>
      <c r="B40" s="187" t="s">
        <v>160</v>
      </c>
      <c r="C40" s="29"/>
      <c r="D40" s="188">
        <v>5400</v>
      </c>
      <c r="E40" s="31"/>
      <c r="F40" s="188">
        <v>2780</v>
      </c>
      <c r="G40" s="31"/>
      <c r="H40" s="189">
        <v>550</v>
      </c>
      <c r="BC40" s="37"/>
      <c r="BD40" s="37"/>
      <c r="BE40" s="37"/>
    </row>
    <row r="41" spans="1:57" s="74" customFormat="1" x14ac:dyDescent="0.25">
      <c r="A41" s="177">
        <v>45322</v>
      </c>
      <c r="B41" s="187" t="s">
        <v>117</v>
      </c>
      <c r="C41" s="29"/>
      <c r="D41" s="188">
        <v>2600</v>
      </c>
      <c r="E41" s="31"/>
      <c r="F41" s="188">
        <v>2380</v>
      </c>
      <c r="G41" s="31"/>
      <c r="H41" s="189">
        <v>11450</v>
      </c>
      <c r="BC41" s="37"/>
      <c r="BD41" s="37"/>
      <c r="BE41" s="37"/>
    </row>
    <row r="42" spans="1:57" s="74" customFormat="1" x14ac:dyDescent="0.25">
      <c r="A42" s="183"/>
      <c r="B42" s="184"/>
      <c r="C42" s="185"/>
      <c r="D42" s="186"/>
      <c r="E42" s="32"/>
      <c r="F42" s="186"/>
      <c r="G42" s="32"/>
      <c r="H42" s="190"/>
      <c r="BC42" s="37"/>
      <c r="BD42" s="37"/>
      <c r="BE42" s="37"/>
    </row>
  </sheetData>
  <mergeCells count="6">
    <mergeCell ref="C5:C8"/>
    <mergeCell ref="N6:N8"/>
    <mergeCell ref="L4:M4"/>
    <mergeCell ref="J2:K2"/>
    <mergeCell ref="U2:X2"/>
    <mergeCell ref="L3:M3"/>
  </mergeCells>
  <pageMargins left="0.19685039370078741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>
    <oddHeader>&amp;COppgave 9.3</oddHeader>
    <oddFooter>&amp;CSide &amp;P av &amp;N</oddFooter>
  </headerFooter>
  <colBreaks count="3" manualBreakCount="3">
    <brk id="13" max="1048575" man="1"/>
    <brk id="28" max="1048575" man="1"/>
    <brk id="4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B8159-0B01-4109-8A9D-D6F73520F9E0}">
  <dimension ref="A1:BB54"/>
  <sheetViews>
    <sheetView showGridLines="0" zoomScaleNormal="100" workbookViewId="0">
      <selection activeCell="G23" sqref="G23"/>
    </sheetView>
  </sheetViews>
  <sheetFormatPr baseColWidth="10" defaultRowHeight="15.75" x14ac:dyDescent="0.25"/>
  <cols>
    <col min="1" max="1" width="6.7109375" style="93" bestFit="1" customWidth="1"/>
    <col min="2" max="2" width="19.85546875" style="37" bestFit="1" customWidth="1"/>
    <col min="3" max="4" width="4.42578125" style="37" bestFit="1" customWidth="1"/>
    <col min="5" max="14" width="9.7109375" style="74" customWidth="1"/>
    <col min="15" max="15" width="3.28515625" style="74" bestFit="1" customWidth="1"/>
    <col min="16" max="18" width="9.7109375" style="74" customWidth="1"/>
    <col min="19" max="19" width="9.5703125" style="74" customWidth="1"/>
    <col min="20" max="29" width="9.7109375" style="74" customWidth="1"/>
    <col min="30" max="30" width="3.28515625" style="74" customWidth="1"/>
    <col min="31" max="44" width="9.7109375" style="74" customWidth="1"/>
    <col min="45" max="45" width="3.28515625" style="74" customWidth="1"/>
    <col min="46" max="53" width="9.7109375" style="74" customWidth="1"/>
    <col min="54" max="54" width="12.42578125" style="37" bestFit="1" customWidth="1"/>
    <col min="55" max="16384" width="11.42578125" style="37"/>
  </cols>
  <sheetData>
    <row r="1" spans="1:53" x14ac:dyDescent="0.25">
      <c r="A1" s="117" t="s">
        <v>172</v>
      </c>
      <c r="C1" s="162" t="s">
        <v>243</v>
      </c>
    </row>
    <row r="2" spans="1:53" x14ac:dyDescent="0.25">
      <c r="C2" s="162" t="s">
        <v>244</v>
      </c>
    </row>
    <row r="3" spans="1:53" x14ac:dyDescent="0.25">
      <c r="A3" s="93" t="s">
        <v>0</v>
      </c>
    </row>
    <row r="4" spans="1:53" x14ac:dyDescent="0.25">
      <c r="A4" s="208" t="s">
        <v>19</v>
      </c>
      <c r="B4" s="205" t="s">
        <v>3</v>
      </c>
      <c r="C4" s="108" t="s">
        <v>56</v>
      </c>
      <c r="D4" s="274" t="s">
        <v>46</v>
      </c>
      <c r="E4" s="208">
        <v>1220</v>
      </c>
      <c r="F4" s="208">
        <v>1240</v>
      </c>
      <c r="G4" s="208">
        <v>10010</v>
      </c>
      <c r="H4" s="208">
        <v>10015</v>
      </c>
      <c r="I4" s="208">
        <v>10024</v>
      </c>
      <c r="J4" s="208">
        <v>1705</v>
      </c>
      <c r="K4" s="208">
        <v>2050</v>
      </c>
      <c r="L4" s="208">
        <v>2220</v>
      </c>
      <c r="M4" s="208">
        <v>2380</v>
      </c>
      <c r="N4" s="208">
        <v>2600</v>
      </c>
      <c r="O4" s="208"/>
      <c r="P4" s="208">
        <v>2770</v>
      </c>
      <c r="Q4" s="208">
        <v>2780</v>
      </c>
      <c r="R4" s="208">
        <v>2940</v>
      </c>
      <c r="S4" s="208">
        <v>3000</v>
      </c>
      <c r="T4" s="208">
        <v>5000</v>
      </c>
      <c r="U4" s="208">
        <v>5050</v>
      </c>
      <c r="V4" s="208">
        <v>5110</v>
      </c>
      <c r="W4" s="208">
        <v>5400</v>
      </c>
      <c r="X4" s="208">
        <v>6010</v>
      </c>
      <c r="Y4" s="208">
        <v>7000</v>
      </c>
      <c r="Z4" s="208">
        <v>7780</v>
      </c>
      <c r="AA4" s="208">
        <v>8100</v>
      </c>
      <c r="AB4" s="208" t="s">
        <v>191</v>
      </c>
      <c r="AC4" s="95"/>
    </row>
    <row r="5" spans="1:53" x14ac:dyDescent="0.25">
      <c r="A5" s="109"/>
      <c r="B5" s="97"/>
      <c r="C5" s="215" t="s">
        <v>63</v>
      </c>
      <c r="D5" s="267"/>
      <c r="E5" s="210" t="s">
        <v>47</v>
      </c>
      <c r="F5" s="210" t="s">
        <v>48</v>
      </c>
      <c r="G5" s="225" t="s">
        <v>215</v>
      </c>
      <c r="H5" s="225" t="s">
        <v>220</v>
      </c>
      <c r="I5" s="227" t="s">
        <v>215</v>
      </c>
      <c r="J5" s="227" t="s">
        <v>35</v>
      </c>
      <c r="K5" s="227" t="s">
        <v>197</v>
      </c>
      <c r="L5" s="227" t="s">
        <v>122</v>
      </c>
      <c r="M5" s="227" t="s">
        <v>178</v>
      </c>
      <c r="N5" s="227" t="s">
        <v>201</v>
      </c>
      <c r="O5" s="267" t="s">
        <v>46</v>
      </c>
      <c r="P5" s="227" t="s">
        <v>180</v>
      </c>
      <c r="Q5" s="227" t="s">
        <v>184</v>
      </c>
      <c r="R5" s="227" t="s">
        <v>185</v>
      </c>
      <c r="S5" s="227" t="s">
        <v>221</v>
      </c>
      <c r="T5" s="227" t="s">
        <v>55</v>
      </c>
      <c r="U5" s="227" t="s">
        <v>188</v>
      </c>
      <c r="V5" s="227" t="s">
        <v>210</v>
      </c>
      <c r="W5" s="227" t="s">
        <v>189</v>
      </c>
      <c r="X5" s="227" t="s">
        <v>223</v>
      </c>
      <c r="Y5" s="227" t="s">
        <v>227</v>
      </c>
      <c r="Z5" s="227" t="s">
        <v>228</v>
      </c>
      <c r="AA5" s="227" t="s">
        <v>230</v>
      </c>
      <c r="AB5" s="227"/>
    </row>
    <row r="6" spans="1:53" x14ac:dyDescent="0.25">
      <c r="A6" s="109"/>
      <c r="B6" s="97"/>
      <c r="C6" s="215"/>
      <c r="D6" s="267"/>
      <c r="E6" s="210"/>
      <c r="F6" s="210"/>
      <c r="G6" s="225" t="s">
        <v>216</v>
      </c>
      <c r="H6" s="225" t="s">
        <v>218</v>
      </c>
      <c r="I6" s="227" t="s">
        <v>57</v>
      </c>
      <c r="J6" s="227" t="s">
        <v>43</v>
      </c>
      <c r="K6" s="227" t="s">
        <v>198</v>
      </c>
      <c r="L6" s="227"/>
      <c r="M6" s="227" t="s">
        <v>179</v>
      </c>
      <c r="N6" s="227" t="s">
        <v>177</v>
      </c>
      <c r="O6" s="267"/>
      <c r="P6" s="227" t="s">
        <v>205</v>
      </c>
      <c r="Q6" s="227" t="s">
        <v>205</v>
      </c>
      <c r="R6" s="227" t="s">
        <v>186</v>
      </c>
      <c r="S6" s="227" t="s">
        <v>222</v>
      </c>
      <c r="T6" s="227"/>
      <c r="U6" s="227" t="s">
        <v>187</v>
      </c>
      <c r="V6" s="227" t="s">
        <v>211</v>
      </c>
      <c r="W6" s="227" t="s">
        <v>190</v>
      </c>
      <c r="X6" s="227" t="s">
        <v>224</v>
      </c>
      <c r="Y6" s="227" t="s">
        <v>226</v>
      </c>
      <c r="Z6" s="227" t="s">
        <v>229</v>
      </c>
      <c r="AA6" s="227" t="s">
        <v>226</v>
      </c>
      <c r="AB6" s="227"/>
    </row>
    <row r="7" spans="1:53" x14ac:dyDescent="0.25">
      <c r="A7" s="110"/>
      <c r="B7" s="48"/>
      <c r="C7" s="64"/>
      <c r="D7" s="268"/>
      <c r="E7" s="212"/>
      <c r="F7" s="212"/>
      <c r="G7" s="226" t="s">
        <v>217</v>
      </c>
      <c r="H7" s="226" t="s">
        <v>219</v>
      </c>
      <c r="I7" s="99"/>
      <c r="J7" s="99"/>
      <c r="K7" s="99"/>
      <c r="L7" s="99"/>
      <c r="M7" s="99"/>
      <c r="N7" s="99"/>
      <c r="O7" s="268"/>
      <c r="P7" s="99" t="s">
        <v>206</v>
      </c>
      <c r="Q7" s="99" t="s">
        <v>206</v>
      </c>
      <c r="R7" s="99" t="s">
        <v>187</v>
      </c>
      <c r="S7" s="99"/>
      <c r="T7" s="99"/>
      <c r="U7" s="99"/>
      <c r="V7" s="99" t="s">
        <v>212</v>
      </c>
      <c r="W7" s="99"/>
      <c r="X7" s="99"/>
      <c r="Y7" s="99"/>
      <c r="Z7" s="99" t="s">
        <v>226</v>
      </c>
      <c r="AA7" s="99"/>
      <c r="AB7" s="99"/>
    </row>
    <row r="8" spans="1:53" s="165" customFormat="1" ht="15" x14ac:dyDescent="0.25">
      <c r="A8" s="219">
        <v>38706</v>
      </c>
      <c r="B8" s="220" t="s">
        <v>70</v>
      </c>
      <c r="C8" s="220">
        <v>514</v>
      </c>
      <c r="D8" s="220">
        <v>1</v>
      </c>
      <c r="E8" s="111">
        <v>285000</v>
      </c>
      <c r="F8" s="111">
        <v>84000</v>
      </c>
      <c r="G8" s="111">
        <f>69000-42000</f>
        <v>27000</v>
      </c>
      <c r="H8" s="111">
        <f>131000-116000</f>
        <v>15000</v>
      </c>
      <c r="I8" s="111"/>
      <c r="J8" s="111">
        <v>10000</v>
      </c>
      <c r="K8" s="111">
        <v>-125000</v>
      </c>
      <c r="L8" s="111">
        <f>4000-90000</f>
        <v>-86000</v>
      </c>
      <c r="M8" s="111">
        <f>1047026-980063</f>
        <v>66963</v>
      </c>
      <c r="N8" s="111"/>
      <c r="O8" s="102">
        <v>1</v>
      </c>
      <c r="P8" s="111">
        <f>38950-50455</f>
        <v>-11505</v>
      </c>
      <c r="Q8" s="111">
        <v>-5922</v>
      </c>
      <c r="R8" s="111">
        <v>-42000</v>
      </c>
      <c r="S8" s="111">
        <f>11000-932295</f>
        <v>-921295</v>
      </c>
      <c r="T8" s="111">
        <v>350000</v>
      </c>
      <c r="U8" s="111">
        <v>42000</v>
      </c>
      <c r="V8" s="111">
        <v>7840</v>
      </c>
      <c r="W8" s="111">
        <v>56377</v>
      </c>
      <c r="X8" s="111"/>
      <c r="Y8" s="111">
        <v>56450</v>
      </c>
      <c r="Z8" s="111">
        <v>182143</v>
      </c>
      <c r="AA8" s="111">
        <v>8949</v>
      </c>
      <c r="AB8" s="111">
        <f>SUM(E8:AA8)-O8</f>
        <v>0</v>
      </c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</row>
    <row r="9" spans="1:53" s="165" customFormat="1" ht="15" x14ac:dyDescent="0.25">
      <c r="A9" s="221">
        <v>43820</v>
      </c>
      <c r="B9" s="222" t="s">
        <v>55</v>
      </c>
      <c r="C9" s="222">
        <v>515</v>
      </c>
      <c r="D9" s="222">
        <v>2</v>
      </c>
      <c r="E9" s="112"/>
      <c r="F9" s="112"/>
      <c r="G9" s="112"/>
      <c r="H9" s="112"/>
      <c r="I9" s="112"/>
      <c r="J9" s="112">
        <v>-10000</v>
      </c>
      <c r="K9" s="112"/>
      <c r="L9" s="112"/>
      <c r="M9" s="112">
        <v>-58000</v>
      </c>
      <c r="N9" s="112">
        <v>-12000</v>
      </c>
      <c r="O9" s="105">
        <v>2</v>
      </c>
      <c r="P9" s="112"/>
      <c r="Q9" s="112"/>
      <c r="R9" s="112"/>
      <c r="S9" s="112"/>
      <c r="T9" s="112">
        <v>80000</v>
      </c>
      <c r="U9" s="112"/>
      <c r="V9" s="112"/>
      <c r="W9" s="112"/>
      <c r="X9" s="112"/>
      <c r="Y9" s="112"/>
      <c r="Z9" s="112"/>
      <c r="AA9" s="112"/>
      <c r="AB9" s="112">
        <f t="shared" ref="AB9:AB19" si="0">SUM(E9:AA9)-O9</f>
        <v>0</v>
      </c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</row>
    <row r="10" spans="1:53" s="165" customFormat="1" ht="15" x14ac:dyDescent="0.25">
      <c r="A10" s="221">
        <v>43820</v>
      </c>
      <c r="B10" s="222" t="s">
        <v>117</v>
      </c>
      <c r="C10" s="222">
        <v>516</v>
      </c>
      <c r="D10" s="222">
        <v>3</v>
      </c>
      <c r="E10" s="112"/>
      <c r="F10" s="112"/>
      <c r="G10" s="112"/>
      <c r="H10" s="112"/>
      <c r="I10" s="112"/>
      <c r="J10" s="112"/>
      <c r="K10" s="112"/>
      <c r="L10" s="112"/>
      <c r="M10" s="112">
        <v>-12000</v>
      </c>
      <c r="N10" s="112">
        <v>12000</v>
      </c>
      <c r="O10" s="105">
        <v>3</v>
      </c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>
        <f t="shared" si="0"/>
        <v>0</v>
      </c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</row>
    <row r="11" spans="1:53" s="165" customFormat="1" ht="15" x14ac:dyDescent="0.25">
      <c r="A11" s="221">
        <v>43820</v>
      </c>
      <c r="B11" s="222" t="s">
        <v>7</v>
      </c>
      <c r="C11" s="222">
        <v>517</v>
      </c>
      <c r="D11" s="222">
        <v>4</v>
      </c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05">
        <v>4</v>
      </c>
      <c r="P11" s="112">
        <v>-11280</v>
      </c>
      <c r="Q11" s="112"/>
      <c r="R11" s="112"/>
      <c r="S11" s="112"/>
      <c r="T11" s="112"/>
      <c r="U11" s="112"/>
      <c r="V11" s="112"/>
      <c r="W11" s="112">
        <v>11280</v>
      </c>
      <c r="X11" s="112"/>
      <c r="Y11" s="112"/>
      <c r="Z11" s="112"/>
      <c r="AA11" s="112"/>
      <c r="AB11" s="112">
        <f t="shared" si="0"/>
        <v>0</v>
      </c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</row>
    <row r="12" spans="1:53" s="165" customFormat="1" ht="15" x14ac:dyDescent="0.25">
      <c r="A12" s="221" t="s">
        <v>123</v>
      </c>
      <c r="B12" s="222" t="s">
        <v>103</v>
      </c>
      <c r="C12" s="222">
        <v>518</v>
      </c>
      <c r="D12" s="222">
        <v>5</v>
      </c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05">
        <v>5</v>
      </c>
      <c r="P12" s="112"/>
      <c r="Q12" s="112"/>
      <c r="R12" s="112">
        <v>-9600</v>
      </c>
      <c r="S12" s="112"/>
      <c r="T12" s="112"/>
      <c r="U12" s="112">
        <v>9600</v>
      </c>
      <c r="V12" s="112"/>
      <c r="W12" s="112"/>
      <c r="X12" s="112"/>
      <c r="Y12" s="112"/>
      <c r="Z12" s="112"/>
      <c r="AA12" s="112"/>
      <c r="AB12" s="112">
        <f t="shared" si="0"/>
        <v>0</v>
      </c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</row>
    <row r="13" spans="1:53" s="165" customFormat="1" ht="15" x14ac:dyDescent="0.25">
      <c r="A13" s="221" t="s">
        <v>123</v>
      </c>
      <c r="B13" s="222" t="s">
        <v>124</v>
      </c>
      <c r="C13" s="222">
        <v>519</v>
      </c>
      <c r="D13" s="222">
        <v>6</v>
      </c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05">
        <v>6</v>
      </c>
      <c r="P13" s="112"/>
      <c r="Q13" s="112">
        <v>-1354</v>
      </c>
      <c r="R13" s="112"/>
      <c r="S13" s="112"/>
      <c r="T13" s="112"/>
      <c r="U13" s="112"/>
      <c r="V13" s="112"/>
      <c r="W13" s="112">
        <v>1354</v>
      </c>
      <c r="X13" s="112"/>
      <c r="Y13" s="112"/>
      <c r="Z13" s="112"/>
      <c r="AA13" s="112"/>
      <c r="AB13" s="112">
        <f t="shared" si="0"/>
        <v>0</v>
      </c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</row>
    <row r="14" spans="1:53" s="165" customFormat="1" ht="15" x14ac:dyDescent="0.25">
      <c r="A14" s="221">
        <v>43826</v>
      </c>
      <c r="B14" s="222" t="s">
        <v>125</v>
      </c>
      <c r="C14" s="222">
        <v>520</v>
      </c>
      <c r="D14" s="222">
        <v>7</v>
      </c>
      <c r="E14" s="112"/>
      <c r="F14" s="112"/>
      <c r="G14" s="112"/>
      <c r="H14" s="112"/>
      <c r="I14" s="112">
        <v>8600</v>
      </c>
      <c r="J14" s="112"/>
      <c r="K14" s="112"/>
      <c r="L14" s="112"/>
      <c r="M14" s="112"/>
      <c r="N14" s="112"/>
      <c r="O14" s="105">
        <v>7</v>
      </c>
      <c r="P14" s="112"/>
      <c r="Q14" s="112"/>
      <c r="R14" s="112"/>
      <c r="S14" s="112">
        <v>-8600</v>
      </c>
      <c r="T14" s="112"/>
      <c r="U14" s="112"/>
      <c r="V14" s="112"/>
      <c r="W14" s="112"/>
      <c r="X14" s="112"/>
      <c r="Y14" s="112"/>
      <c r="Z14" s="112"/>
      <c r="AA14" s="112"/>
      <c r="AB14" s="112">
        <f t="shared" si="0"/>
        <v>0</v>
      </c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</row>
    <row r="15" spans="1:53" s="165" customFormat="1" ht="15" x14ac:dyDescent="0.25">
      <c r="A15" s="221">
        <v>43826</v>
      </c>
      <c r="B15" s="222" t="s">
        <v>136</v>
      </c>
      <c r="C15" s="222">
        <v>521</v>
      </c>
      <c r="D15" s="222">
        <v>8</v>
      </c>
      <c r="E15" s="112"/>
      <c r="F15" s="112"/>
      <c r="G15" s="112"/>
      <c r="H15" s="112"/>
      <c r="I15" s="112"/>
      <c r="J15" s="112"/>
      <c r="K15" s="112"/>
      <c r="L15" s="112"/>
      <c r="M15" s="112">
        <v>-3650</v>
      </c>
      <c r="N15" s="112"/>
      <c r="O15" s="105">
        <v>8</v>
      </c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>
        <v>3650</v>
      </c>
      <c r="AA15" s="112"/>
      <c r="AB15" s="112">
        <f t="shared" si="0"/>
        <v>0</v>
      </c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</row>
    <row r="16" spans="1:53" s="165" customFormat="1" ht="15" x14ac:dyDescent="0.25">
      <c r="A16" s="221">
        <v>43827</v>
      </c>
      <c r="B16" s="222" t="s">
        <v>89</v>
      </c>
      <c r="C16" s="222">
        <v>522</v>
      </c>
      <c r="D16" s="222">
        <v>9</v>
      </c>
      <c r="E16" s="112"/>
      <c r="F16" s="112"/>
      <c r="G16" s="112"/>
      <c r="H16" s="112"/>
      <c r="I16" s="112"/>
      <c r="J16" s="112"/>
      <c r="K16" s="112"/>
      <c r="L16" s="112"/>
      <c r="M16" s="112">
        <v>-2000</v>
      </c>
      <c r="N16" s="112"/>
      <c r="O16" s="105">
        <v>9</v>
      </c>
      <c r="P16" s="112"/>
      <c r="Q16" s="112"/>
      <c r="R16" s="112"/>
      <c r="S16" s="112"/>
      <c r="T16" s="112"/>
      <c r="U16" s="112"/>
      <c r="V16" s="112">
        <v>2000</v>
      </c>
      <c r="W16" s="112"/>
      <c r="X16" s="112"/>
      <c r="Y16" s="112"/>
      <c r="Z16" s="112"/>
      <c r="AA16" s="112"/>
      <c r="AB16" s="112">
        <f t="shared" si="0"/>
        <v>0</v>
      </c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</row>
    <row r="17" spans="1:54" s="165" customFormat="1" ht="15" x14ac:dyDescent="0.25">
      <c r="A17" s="221">
        <v>43827</v>
      </c>
      <c r="B17" s="222" t="s">
        <v>7</v>
      </c>
      <c r="C17" s="222">
        <v>523</v>
      </c>
      <c r="D17" s="222">
        <v>10</v>
      </c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05">
        <v>10</v>
      </c>
      <c r="P17" s="112">
        <v>-282</v>
      </c>
      <c r="Q17" s="112"/>
      <c r="R17" s="112"/>
      <c r="S17" s="112"/>
      <c r="T17" s="112"/>
      <c r="U17" s="112"/>
      <c r="V17" s="112"/>
      <c r="W17" s="112">
        <v>282</v>
      </c>
      <c r="X17" s="112"/>
      <c r="Y17" s="112"/>
      <c r="Z17" s="112"/>
      <c r="AA17" s="112"/>
      <c r="AB17" s="112">
        <f t="shared" si="0"/>
        <v>0</v>
      </c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</row>
    <row r="18" spans="1:54" s="165" customFormat="1" ht="15" x14ac:dyDescent="0.25">
      <c r="A18" s="223" t="s">
        <v>126</v>
      </c>
      <c r="B18" s="224" t="s">
        <v>127</v>
      </c>
      <c r="C18" s="224">
        <v>524</v>
      </c>
      <c r="D18" s="224">
        <v>11</v>
      </c>
      <c r="E18" s="143"/>
      <c r="F18" s="143"/>
      <c r="G18" s="143"/>
      <c r="H18" s="143"/>
      <c r="I18" s="143"/>
      <c r="J18" s="143"/>
      <c r="K18" s="143"/>
      <c r="L18" s="143"/>
      <c r="M18" s="143">
        <v>-4875</v>
      </c>
      <c r="N18" s="143"/>
      <c r="O18" s="97">
        <v>11</v>
      </c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>
        <v>4875</v>
      </c>
      <c r="AB18" s="143">
        <f t="shared" si="0"/>
        <v>0</v>
      </c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</row>
    <row r="19" spans="1:54" s="54" customFormat="1" ht="20.25" x14ac:dyDescent="0.3">
      <c r="A19" s="113"/>
      <c r="B19" s="114" t="s">
        <v>70</v>
      </c>
      <c r="C19" s="114"/>
      <c r="D19" s="114">
        <v>12</v>
      </c>
      <c r="E19" s="115">
        <f>SUM(E8:E18)</f>
        <v>285000</v>
      </c>
      <c r="F19" s="115">
        <f t="shared" ref="F19:N19" si="1">SUM(F8:F18)</f>
        <v>84000</v>
      </c>
      <c r="G19" s="115">
        <f t="shared" si="1"/>
        <v>27000</v>
      </c>
      <c r="H19" s="115">
        <f t="shared" si="1"/>
        <v>15000</v>
      </c>
      <c r="I19" s="115">
        <f t="shared" si="1"/>
        <v>8600</v>
      </c>
      <c r="J19" s="115">
        <f t="shared" si="1"/>
        <v>0</v>
      </c>
      <c r="K19" s="115">
        <f t="shared" si="1"/>
        <v>-125000</v>
      </c>
      <c r="L19" s="115">
        <f t="shared" si="1"/>
        <v>-86000</v>
      </c>
      <c r="M19" s="115">
        <f t="shared" si="1"/>
        <v>-13562</v>
      </c>
      <c r="N19" s="115">
        <f t="shared" si="1"/>
        <v>0</v>
      </c>
      <c r="O19" s="116">
        <v>12</v>
      </c>
      <c r="P19" s="115">
        <f>SUM(P8:P18)</f>
        <v>-23067</v>
      </c>
      <c r="Q19" s="115">
        <f t="shared" ref="Q19:AA19" si="2">SUM(Q8:Q18)</f>
        <v>-7276</v>
      </c>
      <c r="R19" s="115">
        <f t="shared" si="2"/>
        <v>-51600</v>
      </c>
      <c r="S19" s="115">
        <f t="shared" si="2"/>
        <v>-929895</v>
      </c>
      <c r="T19" s="115">
        <f t="shared" si="2"/>
        <v>430000</v>
      </c>
      <c r="U19" s="115">
        <f t="shared" si="2"/>
        <v>51600</v>
      </c>
      <c r="V19" s="115">
        <f t="shared" si="2"/>
        <v>9840</v>
      </c>
      <c r="W19" s="115">
        <f t="shared" si="2"/>
        <v>69293</v>
      </c>
      <c r="X19" s="115">
        <f t="shared" si="2"/>
        <v>0</v>
      </c>
      <c r="Y19" s="115">
        <f t="shared" si="2"/>
        <v>56450</v>
      </c>
      <c r="Z19" s="115">
        <f t="shared" si="2"/>
        <v>185793</v>
      </c>
      <c r="AA19" s="115">
        <f t="shared" si="2"/>
        <v>13824</v>
      </c>
      <c r="AB19" s="111">
        <f t="shared" si="0"/>
        <v>0</v>
      </c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</row>
    <row r="21" spans="1:54" s="165" customFormat="1" x14ac:dyDescent="0.25">
      <c r="A21" s="170"/>
      <c r="E21" s="120"/>
      <c r="F21" s="120"/>
      <c r="G21" s="120"/>
      <c r="H21" s="120"/>
      <c r="I21" s="120"/>
      <c r="J21" s="168" t="s">
        <v>64</v>
      </c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67" t="s">
        <v>39</v>
      </c>
      <c r="AF21" s="120" t="s">
        <v>168</v>
      </c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37"/>
    </row>
    <row r="22" spans="1:54" s="165" customFormat="1" x14ac:dyDescent="0.25">
      <c r="A22" s="170"/>
      <c r="E22" s="120"/>
      <c r="F22" s="120"/>
      <c r="G22" s="120"/>
      <c r="H22" s="120"/>
      <c r="I22" s="120"/>
      <c r="J22" s="119">
        <v>10010</v>
      </c>
      <c r="K22" s="120" t="s">
        <v>65</v>
      </c>
      <c r="L22" s="120"/>
      <c r="M22" s="120"/>
      <c r="N22" s="120">
        <f>G19</f>
        <v>27000</v>
      </c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71">
        <v>1</v>
      </c>
      <c r="AG22" s="120" t="s">
        <v>166</v>
      </c>
      <c r="AH22" s="120"/>
      <c r="AI22" s="120"/>
      <c r="AJ22" s="120"/>
      <c r="AK22" s="120"/>
      <c r="AL22" s="120"/>
      <c r="AM22" s="120"/>
      <c r="AN22" s="120"/>
      <c r="AO22" s="120"/>
      <c r="AP22" s="169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37"/>
    </row>
    <row r="23" spans="1:54" s="165" customFormat="1" x14ac:dyDescent="0.25">
      <c r="A23" s="170"/>
      <c r="E23" s="120"/>
      <c r="F23" s="120"/>
      <c r="G23" s="120"/>
      <c r="H23" s="120"/>
      <c r="I23" s="120"/>
      <c r="J23" s="119">
        <v>10015</v>
      </c>
      <c r="K23" s="120" t="s">
        <v>66</v>
      </c>
      <c r="L23" s="120"/>
      <c r="M23" s="120"/>
      <c r="N23" s="121">
        <f>H19</f>
        <v>15000</v>
      </c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71">
        <v>2</v>
      </c>
      <c r="AG23" s="120" t="s">
        <v>167</v>
      </c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37"/>
    </row>
    <row r="24" spans="1:54" s="165" customFormat="1" x14ac:dyDescent="0.25">
      <c r="A24" s="174"/>
      <c r="B24" s="120"/>
      <c r="C24" s="120"/>
      <c r="D24" s="120"/>
      <c r="E24" s="171"/>
      <c r="F24" s="171"/>
      <c r="G24" s="120"/>
      <c r="H24" s="120"/>
      <c r="I24" s="120"/>
      <c r="J24" s="119">
        <v>10024</v>
      </c>
      <c r="K24" s="120" t="s">
        <v>67</v>
      </c>
      <c r="L24" s="120"/>
      <c r="M24" s="120"/>
      <c r="N24" s="120">
        <f>I19</f>
        <v>8600</v>
      </c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66"/>
      <c r="AF24" s="168" t="s">
        <v>170</v>
      </c>
      <c r="AG24" s="120"/>
      <c r="AH24" s="120"/>
      <c r="AI24" s="169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37"/>
    </row>
    <row r="25" spans="1:54" s="165" customFormat="1" x14ac:dyDescent="0.25">
      <c r="A25" s="175" t="s">
        <v>138</v>
      </c>
      <c r="B25" s="120"/>
      <c r="C25" s="120"/>
      <c r="D25" s="120"/>
      <c r="E25" s="120"/>
      <c r="F25" s="120">
        <f>285000*0.2*4/12</f>
        <v>19000</v>
      </c>
      <c r="G25" s="120"/>
      <c r="H25" s="120"/>
      <c r="I25" s="120"/>
      <c r="J25" s="120"/>
      <c r="K25" s="120"/>
      <c r="L25" s="120"/>
      <c r="M25" s="120"/>
      <c r="N25" s="122">
        <f>SUM(N22:N24)</f>
        <v>50600</v>
      </c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67"/>
      <c r="AF25" s="165" t="s">
        <v>169</v>
      </c>
      <c r="AG25" s="120"/>
      <c r="AH25" s="120"/>
      <c r="AI25" s="120"/>
      <c r="AJ25" s="120"/>
      <c r="AK25" s="120"/>
      <c r="AL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37"/>
    </row>
    <row r="26" spans="1:54" s="165" customFormat="1" x14ac:dyDescent="0.25">
      <c r="A26" s="175" t="s">
        <v>139</v>
      </c>
      <c r="B26" s="120"/>
      <c r="C26" s="120"/>
      <c r="D26" s="120"/>
      <c r="E26" s="120"/>
      <c r="F26" s="120">
        <f>84000*0.1*4/12</f>
        <v>2800</v>
      </c>
      <c r="G26" s="120"/>
      <c r="H26" s="120"/>
      <c r="N26" s="120"/>
      <c r="O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I26" s="120"/>
      <c r="AJ26" s="120"/>
      <c r="AK26" s="120"/>
      <c r="AL26" s="120"/>
      <c r="AM26" s="120"/>
      <c r="AN26" s="120"/>
      <c r="AO26" s="172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37"/>
    </row>
    <row r="27" spans="1:54" x14ac:dyDescent="0.25">
      <c r="A27" s="93" t="s">
        <v>0</v>
      </c>
      <c r="P27" s="37"/>
      <c r="Q27" s="37"/>
      <c r="R27" s="37"/>
      <c r="S27" s="37"/>
      <c r="T27" s="37"/>
    </row>
    <row r="28" spans="1:54" x14ac:dyDescent="0.25">
      <c r="A28" s="94"/>
      <c r="B28" s="38"/>
      <c r="C28" s="39"/>
      <c r="D28" s="40"/>
      <c r="E28" s="228" t="s">
        <v>231</v>
      </c>
      <c r="F28" s="275" t="s">
        <v>71</v>
      </c>
      <c r="G28" s="276"/>
      <c r="H28" s="228" t="s">
        <v>72</v>
      </c>
      <c r="I28" s="62" t="s">
        <v>73</v>
      </c>
      <c r="J28" s="37"/>
      <c r="K28" s="37"/>
      <c r="L28" s="37"/>
      <c r="P28" s="55" t="s">
        <v>129</v>
      </c>
      <c r="Q28" s="37"/>
      <c r="R28" s="37"/>
      <c r="S28" s="37"/>
      <c r="T28" s="37"/>
      <c r="U28" s="118" t="s">
        <v>128</v>
      </c>
    </row>
    <row r="29" spans="1:54" x14ac:dyDescent="0.25">
      <c r="A29" s="82" t="s">
        <v>74</v>
      </c>
      <c r="B29" s="126" t="s">
        <v>9</v>
      </c>
      <c r="C29" s="44"/>
      <c r="D29" s="45"/>
      <c r="E29" s="99" t="s">
        <v>232</v>
      </c>
      <c r="F29" s="201"/>
      <c r="G29" s="201"/>
      <c r="H29" s="99"/>
      <c r="I29" s="99"/>
      <c r="J29" s="216"/>
      <c r="K29" s="216"/>
      <c r="L29" s="216"/>
      <c r="P29" s="37"/>
      <c r="Q29" s="37"/>
      <c r="R29" s="37"/>
      <c r="S29" s="37"/>
      <c r="T29" s="37"/>
    </row>
    <row r="30" spans="1:54" x14ac:dyDescent="0.25">
      <c r="A30" s="127">
        <v>1220</v>
      </c>
      <c r="B30" s="128" t="s">
        <v>47</v>
      </c>
      <c r="C30" s="129"/>
      <c r="D30" s="129"/>
      <c r="E30" s="111">
        <f>E19</f>
        <v>285000</v>
      </c>
      <c r="F30" s="111">
        <v>-19000</v>
      </c>
      <c r="G30" s="111"/>
      <c r="H30" s="111"/>
      <c r="I30" s="111">
        <f>SUM(E30:H30)</f>
        <v>266000</v>
      </c>
      <c r="J30" s="120"/>
      <c r="K30" s="120"/>
      <c r="L30" s="120"/>
      <c r="P30" s="130" t="s">
        <v>75</v>
      </c>
      <c r="Q30" s="120"/>
      <c r="R30" s="120"/>
      <c r="S30" s="120"/>
      <c r="T30" s="120"/>
      <c r="U30" s="131" t="s">
        <v>76</v>
      </c>
      <c r="AE30" s="132"/>
      <c r="AJ30" s="133"/>
    </row>
    <row r="31" spans="1:54" x14ac:dyDescent="0.25">
      <c r="A31" s="134">
        <v>1240</v>
      </c>
      <c r="B31" s="135" t="s">
        <v>48</v>
      </c>
      <c r="C31" s="136"/>
      <c r="D31" s="136"/>
      <c r="E31" s="112">
        <f>F19</f>
        <v>84000</v>
      </c>
      <c r="F31" s="112"/>
      <c r="G31" s="112">
        <v>-2800</v>
      </c>
      <c r="H31" s="112"/>
      <c r="I31" s="112">
        <f>SUM(E31:G31)</f>
        <v>81200</v>
      </c>
      <c r="J31" s="120"/>
      <c r="K31" s="120"/>
      <c r="L31" s="120"/>
      <c r="P31" s="74" t="s">
        <v>59</v>
      </c>
      <c r="S31" s="124">
        <f>-H41</f>
        <v>929895</v>
      </c>
      <c r="U31" s="74" t="s">
        <v>47</v>
      </c>
      <c r="X31" s="74">
        <f>I30</f>
        <v>266000</v>
      </c>
      <c r="AE31" s="137"/>
    </row>
    <row r="32" spans="1:54" x14ac:dyDescent="0.25">
      <c r="A32" s="134">
        <v>1500</v>
      </c>
      <c r="B32" s="138" t="s">
        <v>77</v>
      </c>
      <c r="C32" s="136"/>
      <c r="D32" s="136"/>
      <c r="E32" s="112">
        <f>N25</f>
        <v>50600</v>
      </c>
      <c r="F32" s="112"/>
      <c r="G32" s="112"/>
      <c r="H32" s="112"/>
      <c r="I32" s="112">
        <f t="shared" ref="I32:I40" si="3">SUM(E32:G32)</f>
        <v>50600</v>
      </c>
      <c r="J32" s="120"/>
      <c r="K32" s="120"/>
      <c r="L32" s="120"/>
      <c r="U32" s="74" t="s">
        <v>48</v>
      </c>
      <c r="X32" s="74">
        <f t="shared" ref="X32:X33" si="4">I31</f>
        <v>81200</v>
      </c>
      <c r="AE32" s="132"/>
    </row>
    <row r="33" spans="1:36" x14ac:dyDescent="0.25">
      <c r="A33" s="134">
        <v>1705</v>
      </c>
      <c r="B33" s="138" t="s">
        <v>150</v>
      </c>
      <c r="C33" s="136"/>
      <c r="D33" s="136"/>
      <c r="E33" s="112"/>
      <c r="F33" s="112"/>
      <c r="G33" s="112"/>
      <c r="H33" s="112"/>
      <c r="I33" s="112">
        <f t="shared" si="3"/>
        <v>0</v>
      </c>
      <c r="J33" s="120"/>
      <c r="K33" s="120"/>
      <c r="L33" s="120"/>
      <c r="P33" s="131" t="s">
        <v>78</v>
      </c>
      <c r="U33" s="74" t="s">
        <v>77</v>
      </c>
      <c r="X33" s="74">
        <f t="shared" si="4"/>
        <v>50600</v>
      </c>
      <c r="AE33" s="132"/>
      <c r="AI33" s="137"/>
    </row>
    <row r="34" spans="1:36" x14ac:dyDescent="0.25">
      <c r="A34" s="134">
        <v>2050</v>
      </c>
      <c r="B34" s="138" t="s">
        <v>50</v>
      </c>
      <c r="C34" s="136"/>
      <c r="D34" s="136"/>
      <c r="E34" s="112">
        <f>K19</f>
        <v>-125000</v>
      </c>
      <c r="F34" s="112"/>
      <c r="G34" s="112">
        <f>-G50</f>
        <v>-91295</v>
      </c>
      <c r="H34" s="112"/>
      <c r="I34" s="112">
        <f t="shared" si="3"/>
        <v>-216295</v>
      </c>
      <c r="J34" s="120"/>
      <c r="K34" s="120"/>
      <c r="L34" s="120"/>
      <c r="P34" s="74" t="s">
        <v>107</v>
      </c>
      <c r="S34" s="74">
        <f>H42+H43+H44+H45</f>
        <v>560733</v>
      </c>
      <c r="U34" s="74" t="s">
        <v>79</v>
      </c>
      <c r="X34" s="123">
        <f>SUM(X31:X33)</f>
        <v>397800</v>
      </c>
      <c r="Y34" s="133"/>
      <c r="AE34" s="137"/>
      <c r="AJ34" s="133"/>
    </row>
    <row r="35" spans="1:36" x14ac:dyDescent="0.25">
      <c r="A35" s="134">
        <v>2220</v>
      </c>
      <c r="B35" s="138" t="s">
        <v>122</v>
      </c>
      <c r="C35" s="136"/>
      <c r="D35" s="136"/>
      <c r="E35" s="112">
        <f>L19</f>
        <v>-86000</v>
      </c>
      <c r="F35" s="112"/>
      <c r="G35" s="112"/>
      <c r="H35" s="112"/>
      <c r="I35" s="112">
        <f t="shared" si="3"/>
        <v>-86000</v>
      </c>
      <c r="J35" s="120"/>
      <c r="K35" s="120"/>
      <c r="L35" s="120"/>
      <c r="P35" s="74" t="s">
        <v>60</v>
      </c>
      <c r="S35" s="73">
        <f>H46</f>
        <v>21800</v>
      </c>
    </row>
    <row r="36" spans="1:36" x14ac:dyDescent="0.25">
      <c r="A36" s="134">
        <v>2380</v>
      </c>
      <c r="B36" s="138" t="s">
        <v>51</v>
      </c>
      <c r="C36" s="136"/>
      <c r="D36" s="136"/>
      <c r="E36" s="112">
        <f>M19</f>
        <v>-13562</v>
      </c>
      <c r="F36" s="112"/>
      <c r="G36" s="112"/>
      <c r="H36" s="112"/>
      <c r="I36" s="112">
        <f t="shared" si="3"/>
        <v>-13562</v>
      </c>
      <c r="J36" s="120"/>
      <c r="K36" s="120"/>
      <c r="L36" s="120"/>
      <c r="P36" s="74" t="str">
        <f>B47</f>
        <v>Varebilkostnader</v>
      </c>
      <c r="S36" s="73">
        <f t="shared" ref="S36:S38" si="5">H47</f>
        <v>56450</v>
      </c>
      <c r="U36" s="131" t="s">
        <v>80</v>
      </c>
    </row>
    <row r="37" spans="1:36" x14ac:dyDescent="0.25">
      <c r="A37" s="134">
        <v>2600</v>
      </c>
      <c r="B37" s="138" t="s">
        <v>5</v>
      </c>
      <c r="C37" s="136"/>
      <c r="D37" s="136"/>
      <c r="E37" s="112"/>
      <c r="F37" s="112"/>
      <c r="G37" s="112"/>
      <c r="H37" s="112"/>
      <c r="I37" s="112">
        <f t="shared" si="3"/>
        <v>0</v>
      </c>
      <c r="J37" s="120"/>
      <c r="K37" s="120"/>
      <c r="L37" s="120"/>
      <c r="P37" s="74" t="str">
        <f>B48</f>
        <v>Andre driftskostnader</v>
      </c>
      <c r="S37" s="73">
        <f t="shared" si="5"/>
        <v>185793</v>
      </c>
      <c r="U37" s="74" t="s">
        <v>50</v>
      </c>
      <c r="X37" s="124">
        <f>-I34</f>
        <v>216295</v>
      </c>
    </row>
    <row r="38" spans="1:36" x14ac:dyDescent="0.25">
      <c r="A38" s="134">
        <v>2770</v>
      </c>
      <c r="B38" s="138" t="s">
        <v>82</v>
      </c>
      <c r="C38" s="136"/>
      <c r="D38" s="136"/>
      <c r="E38" s="112">
        <f>P19</f>
        <v>-23067</v>
      </c>
      <c r="F38" s="112"/>
      <c r="G38" s="112"/>
      <c r="H38" s="112"/>
      <c r="I38" s="112">
        <f t="shared" si="3"/>
        <v>-23067</v>
      </c>
      <c r="J38" s="120"/>
      <c r="K38" s="120"/>
      <c r="L38" s="120"/>
      <c r="P38" s="74" t="str">
        <f>B49</f>
        <v>Rentekostnader</v>
      </c>
      <c r="S38" s="73">
        <f t="shared" si="5"/>
        <v>13824</v>
      </c>
    </row>
    <row r="39" spans="1:36" x14ac:dyDescent="0.25">
      <c r="A39" s="134">
        <v>2780</v>
      </c>
      <c r="B39" s="138" t="s">
        <v>85</v>
      </c>
      <c r="C39" s="136"/>
      <c r="D39" s="136"/>
      <c r="E39" s="112">
        <f>Q19</f>
        <v>-7276</v>
      </c>
      <c r="F39" s="112"/>
      <c r="G39" s="112"/>
      <c r="H39" s="112"/>
      <c r="I39" s="112">
        <f t="shared" si="3"/>
        <v>-7276</v>
      </c>
      <c r="J39" s="120"/>
      <c r="K39" s="120"/>
      <c r="L39" s="120"/>
      <c r="P39" s="74" t="s">
        <v>81</v>
      </c>
      <c r="S39" s="123">
        <f>SUM(S34:S38)</f>
        <v>838600</v>
      </c>
      <c r="U39" s="131" t="s">
        <v>83</v>
      </c>
    </row>
    <row r="40" spans="1:36" ht="16.5" thickBot="1" x14ac:dyDescent="0.3">
      <c r="A40" s="233">
        <v>2940</v>
      </c>
      <c r="B40" s="234" t="s">
        <v>103</v>
      </c>
      <c r="C40" s="235"/>
      <c r="D40" s="235"/>
      <c r="E40" s="236">
        <f>R19</f>
        <v>-51600</v>
      </c>
      <c r="F40" s="236"/>
      <c r="G40" s="236"/>
      <c r="H40" s="236"/>
      <c r="I40" s="236">
        <f t="shared" si="3"/>
        <v>-51600</v>
      </c>
      <c r="J40" s="120"/>
      <c r="K40" s="120"/>
      <c r="L40" s="120"/>
      <c r="U40" s="74" t="s">
        <v>122</v>
      </c>
      <c r="X40" s="74">
        <f>-I35</f>
        <v>86000</v>
      </c>
      <c r="AE40" s="125"/>
    </row>
    <row r="41" spans="1:36" x14ac:dyDescent="0.25">
      <c r="A41" s="229">
        <v>3000</v>
      </c>
      <c r="B41" s="230" t="s">
        <v>59</v>
      </c>
      <c r="C41" s="231"/>
      <c r="D41" s="231"/>
      <c r="E41" s="232">
        <f>S19</f>
        <v>-929895</v>
      </c>
      <c r="F41" s="232"/>
      <c r="G41" s="232"/>
      <c r="H41" s="232">
        <f>SUM(E41:G41)</f>
        <v>-929895</v>
      </c>
      <c r="I41" s="232"/>
      <c r="J41" s="120"/>
      <c r="K41" s="120"/>
      <c r="L41" s="120"/>
      <c r="P41" s="74" t="s">
        <v>72</v>
      </c>
      <c r="S41" s="124">
        <f>S31-S39</f>
        <v>91295</v>
      </c>
      <c r="U41" s="74" t="s">
        <v>51</v>
      </c>
      <c r="X41" s="73">
        <f>-I36</f>
        <v>13562</v>
      </c>
      <c r="AE41" s="125"/>
    </row>
    <row r="42" spans="1:36" x14ac:dyDescent="0.25">
      <c r="A42" s="134">
        <v>5000</v>
      </c>
      <c r="B42" s="138" t="s">
        <v>55</v>
      </c>
      <c r="C42" s="136"/>
      <c r="D42" s="136"/>
      <c r="E42" s="112">
        <f>T19</f>
        <v>430000</v>
      </c>
      <c r="F42" s="112"/>
      <c r="G42" s="112"/>
      <c r="H42" s="112">
        <f t="shared" ref="H42:H49" si="6">SUM(E42:G42)</f>
        <v>430000</v>
      </c>
      <c r="I42" s="112"/>
      <c r="J42" s="120"/>
      <c r="K42" s="120"/>
      <c r="L42" s="120"/>
      <c r="U42" s="74" t="s">
        <v>86</v>
      </c>
      <c r="X42" s="73">
        <f>-I38-I39</f>
        <v>30343</v>
      </c>
      <c r="Y42" s="133" t="s">
        <v>153</v>
      </c>
      <c r="AE42" s="125"/>
    </row>
    <row r="43" spans="1:36" x14ac:dyDescent="0.25">
      <c r="A43" s="134">
        <v>5050</v>
      </c>
      <c r="B43" s="138" t="s">
        <v>21</v>
      </c>
      <c r="C43" s="136"/>
      <c r="D43" s="136"/>
      <c r="E43" s="112">
        <f>U19</f>
        <v>51600</v>
      </c>
      <c r="F43" s="112"/>
      <c r="G43" s="112"/>
      <c r="H43" s="112">
        <f t="shared" si="6"/>
        <v>51600</v>
      </c>
      <c r="I43" s="112"/>
      <c r="J43" s="120"/>
      <c r="K43" s="120"/>
      <c r="L43" s="120"/>
      <c r="U43" s="74" t="s">
        <v>103</v>
      </c>
      <c r="X43" s="74">
        <f>-I40</f>
        <v>51600</v>
      </c>
      <c r="Y43" s="37"/>
    </row>
    <row r="44" spans="1:36" x14ac:dyDescent="0.25">
      <c r="A44" s="134">
        <v>5110</v>
      </c>
      <c r="B44" s="138" t="s">
        <v>68</v>
      </c>
      <c r="C44" s="136"/>
      <c r="D44" s="136"/>
      <c r="E44" s="112">
        <f>V19</f>
        <v>9840</v>
      </c>
      <c r="F44" s="112"/>
      <c r="G44" s="112"/>
      <c r="H44" s="112">
        <f t="shared" si="6"/>
        <v>9840</v>
      </c>
      <c r="I44" s="112"/>
      <c r="J44" s="120"/>
      <c r="K44" s="120"/>
      <c r="L44" s="120"/>
      <c r="P44" s="74" t="s">
        <v>137</v>
      </c>
      <c r="U44" s="74" t="s">
        <v>87</v>
      </c>
      <c r="X44" s="123">
        <f>SUM(X40:X43)</f>
        <v>181505</v>
      </c>
    </row>
    <row r="45" spans="1:36" x14ac:dyDescent="0.25">
      <c r="A45" s="134">
        <v>5400</v>
      </c>
      <c r="B45" s="138" t="s">
        <v>7</v>
      </c>
      <c r="C45" s="136"/>
      <c r="D45" s="136"/>
      <c r="E45" s="112">
        <f>W19</f>
        <v>69293</v>
      </c>
      <c r="F45" s="112"/>
      <c r="G45" s="112"/>
      <c r="H45" s="112">
        <f t="shared" si="6"/>
        <v>69293</v>
      </c>
      <c r="I45" s="112"/>
      <c r="J45" s="120"/>
      <c r="K45" s="120"/>
      <c r="L45" s="120"/>
      <c r="P45" s="139" t="s">
        <v>55</v>
      </c>
      <c r="AE45" s="137"/>
    </row>
    <row r="46" spans="1:36" x14ac:dyDescent="0.25">
      <c r="A46" s="134">
        <v>6010</v>
      </c>
      <c r="B46" s="138" t="s">
        <v>60</v>
      </c>
      <c r="C46" s="136"/>
      <c r="D46" s="136"/>
      <c r="E46" s="112"/>
      <c r="F46" s="112">
        <f>-F30</f>
        <v>19000</v>
      </c>
      <c r="G46" s="112">
        <f>-G31</f>
        <v>2800</v>
      </c>
      <c r="H46" s="112">
        <f t="shared" si="6"/>
        <v>21800</v>
      </c>
      <c r="I46" s="112"/>
      <c r="J46" s="120"/>
      <c r="K46" s="120"/>
      <c r="L46" s="120"/>
      <c r="P46" s="139" t="s">
        <v>21</v>
      </c>
      <c r="U46" s="74" t="s">
        <v>88</v>
      </c>
      <c r="X46" s="124">
        <f>X37+X44</f>
        <v>397800</v>
      </c>
      <c r="AE46" s="137"/>
    </row>
    <row r="47" spans="1:36" x14ac:dyDescent="0.25">
      <c r="A47" s="134">
        <v>7000</v>
      </c>
      <c r="B47" s="138" t="s">
        <v>61</v>
      </c>
      <c r="C47" s="136"/>
      <c r="D47" s="136"/>
      <c r="E47" s="112">
        <f>Y19</f>
        <v>56450</v>
      </c>
      <c r="F47" s="112"/>
      <c r="G47" s="112"/>
      <c r="H47" s="112">
        <f t="shared" si="6"/>
        <v>56450</v>
      </c>
      <c r="I47" s="112"/>
      <c r="J47" s="120"/>
      <c r="K47" s="120"/>
      <c r="L47" s="120"/>
      <c r="P47" s="139" t="s">
        <v>7</v>
      </c>
    </row>
    <row r="48" spans="1:36" x14ac:dyDescent="0.25">
      <c r="A48" s="134">
        <v>7780</v>
      </c>
      <c r="B48" s="138" t="s">
        <v>69</v>
      </c>
      <c r="C48" s="136"/>
      <c r="D48" s="136"/>
      <c r="E48" s="112">
        <f>Z19</f>
        <v>185793</v>
      </c>
      <c r="F48" s="112"/>
      <c r="G48" s="112"/>
      <c r="H48" s="112">
        <f t="shared" si="6"/>
        <v>185793</v>
      </c>
      <c r="I48" s="112"/>
      <c r="J48" s="120"/>
      <c r="K48" s="120"/>
      <c r="L48" s="120"/>
      <c r="P48" s="139" t="s">
        <v>89</v>
      </c>
    </row>
    <row r="49" spans="1:54" x14ac:dyDescent="0.25">
      <c r="A49" s="134">
        <v>8100</v>
      </c>
      <c r="B49" s="138" t="s">
        <v>62</v>
      </c>
      <c r="C49" s="136"/>
      <c r="D49" s="136"/>
      <c r="E49" s="112">
        <f>AA19</f>
        <v>13824</v>
      </c>
      <c r="F49" s="112"/>
      <c r="G49" s="112"/>
      <c r="H49" s="112">
        <f t="shared" si="6"/>
        <v>13824</v>
      </c>
      <c r="I49" s="112"/>
      <c r="J49" s="120"/>
      <c r="K49" s="120"/>
      <c r="L49" s="120"/>
    </row>
    <row r="50" spans="1:54" x14ac:dyDescent="0.25">
      <c r="A50" s="140">
        <v>8800</v>
      </c>
      <c r="B50" s="141" t="s">
        <v>72</v>
      </c>
      <c r="C50" s="142"/>
      <c r="D50" s="142"/>
      <c r="E50" s="143"/>
      <c r="F50" s="143"/>
      <c r="G50" s="143">
        <f>-SUM(H41:H49)</f>
        <v>91295</v>
      </c>
      <c r="H50" s="143">
        <f>G50</f>
        <v>91295</v>
      </c>
      <c r="I50" s="143"/>
      <c r="J50" s="120"/>
      <c r="K50" s="120"/>
      <c r="L50" s="120"/>
    </row>
    <row r="51" spans="1:54" s="54" customFormat="1" ht="20.25" x14ac:dyDescent="0.3">
      <c r="A51" s="144"/>
      <c r="B51" s="145"/>
      <c r="C51" s="146"/>
      <c r="D51" s="146"/>
      <c r="E51" s="115">
        <f>SUM(E30:E50)</f>
        <v>0</v>
      </c>
      <c r="F51" s="115">
        <f t="shared" ref="F51:H51" si="7">SUM(F30:F50)</f>
        <v>0</v>
      </c>
      <c r="G51" s="115">
        <f t="shared" si="7"/>
        <v>0</v>
      </c>
      <c r="H51" s="115">
        <f t="shared" si="7"/>
        <v>0</v>
      </c>
      <c r="I51" s="115">
        <f>SUM(I30:I40)</f>
        <v>0</v>
      </c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</row>
    <row r="52" spans="1:54" x14ac:dyDescent="0.25">
      <c r="U52" s="120"/>
      <c r="V52" s="120"/>
      <c r="W52" s="120"/>
      <c r="X52" s="120"/>
    </row>
    <row r="53" spans="1:54" s="165" customFormat="1" ht="20.25" x14ac:dyDescent="0.3">
      <c r="A53" s="93"/>
      <c r="B53" s="37"/>
      <c r="C53" s="37"/>
      <c r="D53" s="37"/>
      <c r="E53" s="74"/>
      <c r="F53" s="74"/>
      <c r="G53" s="74"/>
      <c r="H53" s="74"/>
      <c r="I53" s="74"/>
      <c r="J53" s="74"/>
      <c r="K53" s="74"/>
      <c r="L53" s="74"/>
      <c r="M53" s="120"/>
      <c r="N53" s="120"/>
      <c r="O53" s="120"/>
      <c r="P53" s="120"/>
      <c r="Q53" s="120"/>
      <c r="R53" s="120"/>
      <c r="S53" s="120"/>
      <c r="T53" s="120"/>
      <c r="U53" s="147"/>
      <c r="V53" s="147"/>
      <c r="W53" s="147"/>
      <c r="X53" s="147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37"/>
    </row>
    <row r="54" spans="1:54" s="54" customFormat="1" ht="20.25" x14ac:dyDescent="0.3">
      <c r="A54" s="93"/>
      <c r="B54" s="37"/>
      <c r="C54" s="37"/>
      <c r="D54" s="37"/>
      <c r="E54" s="74"/>
      <c r="F54" s="74"/>
      <c r="G54" s="74"/>
      <c r="H54" s="74"/>
      <c r="I54" s="74"/>
      <c r="J54" s="74"/>
      <c r="K54" s="74"/>
      <c r="L54" s="74"/>
      <c r="M54" s="147"/>
      <c r="N54" s="147"/>
      <c r="O54" s="147"/>
      <c r="P54" s="147"/>
      <c r="Q54" s="147"/>
      <c r="R54" s="147"/>
      <c r="S54" s="147"/>
      <c r="T54" s="147"/>
      <c r="U54" s="74"/>
      <c r="V54" s="74"/>
      <c r="W54" s="74"/>
      <c r="X54" s="74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37"/>
    </row>
  </sheetData>
  <mergeCells count="3">
    <mergeCell ref="D4:D7"/>
    <mergeCell ref="O5:O7"/>
    <mergeCell ref="F28:G28"/>
  </mergeCells>
  <pageMargins left="0.19685039370078741" right="0.19685039370078741" top="0.98425196850393704" bottom="0.98425196850393704" header="0.51181102362204722" footer="0.51181102362204722"/>
  <pageSetup paperSize="9" pageOrder="overThenDown" orientation="landscape" r:id="rId1"/>
  <headerFooter alignWithMargins="0">
    <oddHeader>&amp;LLøsning fra 2025&amp;COppgave 9.4</oddHeader>
    <oddFooter>&amp;CSide &amp;P av &amp;N</oddFooter>
  </headerFooter>
  <rowBreaks count="1" manualBreakCount="1">
    <brk id="26" max="16383" man="1"/>
  </rowBreaks>
  <colBreaks count="3" manualBreakCount="3">
    <brk id="14" max="1048575" man="1"/>
    <brk id="29" max="1048575" man="1"/>
    <brk id="4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L28"/>
  <sheetViews>
    <sheetView showGridLines="0" topLeftCell="A3" workbookViewId="0">
      <selection activeCell="I8" sqref="I8"/>
    </sheetView>
  </sheetViews>
  <sheetFormatPr baseColWidth="10" defaultRowHeight="15.75" x14ac:dyDescent="0.25"/>
  <cols>
    <col min="1" max="1" width="6.42578125" style="37" customWidth="1"/>
    <col min="2" max="2" width="27.5703125" style="37" customWidth="1"/>
    <col min="3" max="20" width="9.7109375" style="37" customWidth="1"/>
    <col min="21" max="16384" width="11.42578125" style="37"/>
  </cols>
  <sheetData>
    <row r="1" spans="1:7" x14ac:dyDescent="0.25">
      <c r="A1" s="55" t="s">
        <v>130</v>
      </c>
      <c r="C1" s="162" t="s">
        <v>245</v>
      </c>
    </row>
    <row r="3" spans="1:7" x14ac:dyDescent="0.25">
      <c r="A3" s="37" t="s">
        <v>0</v>
      </c>
    </row>
    <row r="4" spans="1:7" x14ac:dyDescent="0.25">
      <c r="A4" s="60" t="s">
        <v>90</v>
      </c>
      <c r="B4" s="39"/>
      <c r="C4" s="39"/>
      <c r="D4" s="39" t="s">
        <v>13</v>
      </c>
      <c r="E4" s="39" t="s">
        <v>91</v>
      </c>
      <c r="F4" s="40"/>
    </row>
    <row r="5" spans="1:7" x14ac:dyDescent="0.25">
      <c r="A5" s="43"/>
      <c r="B5" s="44"/>
      <c r="C5" s="44"/>
      <c r="D5" s="44" t="s">
        <v>92</v>
      </c>
      <c r="E5" s="44"/>
      <c r="F5" s="45"/>
    </row>
    <row r="6" spans="1:7" x14ac:dyDescent="0.25">
      <c r="A6" s="38" t="s">
        <v>3</v>
      </c>
      <c r="B6" s="39"/>
      <c r="C6" s="39"/>
      <c r="D6" s="80" t="s">
        <v>9</v>
      </c>
      <c r="E6" s="62" t="s">
        <v>11</v>
      </c>
      <c r="F6" s="81" t="s">
        <v>93</v>
      </c>
    </row>
    <row r="7" spans="1:7" x14ac:dyDescent="0.25">
      <c r="A7" s="82"/>
      <c r="B7" s="44"/>
      <c r="C7" s="44"/>
      <c r="D7" s="82"/>
      <c r="E7" s="64" t="s">
        <v>10</v>
      </c>
      <c r="F7" s="83" t="s">
        <v>12</v>
      </c>
    </row>
    <row r="8" spans="1:7" x14ac:dyDescent="0.25">
      <c r="A8" s="66">
        <v>1</v>
      </c>
      <c r="B8" s="148" t="s">
        <v>4</v>
      </c>
      <c r="C8" s="148"/>
      <c r="D8" s="149">
        <v>5000</v>
      </c>
      <c r="E8" s="85">
        <v>102300</v>
      </c>
      <c r="F8" s="150"/>
    </row>
    <row r="9" spans="1:7" x14ac:dyDescent="0.25">
      <c r="A9" s="69">
        <v>2</v>
      </c>
      <c r="B9" s="70" t="s">
        <v>5</v>
      </c>
      <c r="C9" s="70"/>
      <c r="D9" s="151">
        <v>2600</v>
      </c>
      <c r="E9" s="89"/>
      <c r="F9" s="152">
        <v>31713</v>
      </c>
    </row>
    <row r="10" spans="1:7" x14ac:dyDescent="0.25">
      <c r="A10" s="69">
        <v>3</v>
      </c>
      <c r="B10" s="70" t="s">
        <v>6</v>
      </c>
      <c r="C10" s="70"/>
      <c r="D10" s="151">
        <v>2380</v>
      </c>
      <c r="E10" s="89"/>
      <c r="F10" s="152">
        <f>E8-F9</f>
        <v>70587</v>
      </c>
      <c r="G10" s="153"/>
    </row>
    <row r="11" spans="1:7" x14ac:dyDescent="0.25">
      <c r="A11" s="69"/>
      <c r="B11" s="70"/>
      <c r="C11" s="70"/>
      <c r="D11" s="151"/>
      <c r="E11" s="89"/>
      <c r="F11" s="152"/>
      <c r="G11" s="153"/>
    </row>
    <row r="12" spans="1:7" x14ac:dyDescent="0.25">
      <c r="A12" s="69">
        <v>4</v>
      </c>
      <c r="B12" s="70" t="s">
        <v>7</v>
      </c>
      <c r="C12" s="70"/>
      <c r="D12" s="151">
        <v>5400</v>
      </c>
      <c r="E12" s="89">
        <v>14424</v>
      </c>
      <c r="F12" s="152"/>
    </row>
    <row r="13" spans="1:7" x14ac:dyDescent="0.25">
      <c r="A13" s="69"/>
      <c r="B13" s="70"/>
      <c r="C13" s="70"/>
      <c r="D13" s="151">
        <v>2770</v>
      </c>
      <c r="E13" s="89"/>
      <c r="F13" s="152">
        <v>14424</v>
      </c>
    </row>
    <row r="14" spans="1:7" x14ac:dyDescent="0.25">
      <c r="A14" s="69">
        <v>5</v>
      </c>
      <c r="B14" s="70" t="s">
        <v>103</v>
      </c>
      <c r="C14" s="70"/>
      <c r="D14" s="151">
        <v>5050</v>
      </c>
      <c r="E14" s="89">
        <v>12276</v>
      </c>
      <c r="F14" s="152"/>
    </row>
    <row r="15" spans="1:7" x14ac:dyDescent="0.25">
      <c r="A15" s="69"/>
      <c r="B15" s="70"/>
      <c r="C15" s="70"/>
      <c r="D15" s="151">
        <v>2940</v>
      </c>
      <c r="E15" s="89"/>
      <c r="F15" s="152">
        <v>12276</v>
      </c>
    </row>
    <row r="16" spans="1:7" x14ac:dyDescent="0.25">
      <c r="A16" s="69">
        <v>6</v>
      </c>
      <c r="B16" s="70" t="s">
        <v>94</v>
      </c>
      <c r="C16" s="70"/>
      <c r="D16" s="151">
        <v>5400</v>
      </c>
      <c r="E16" s="89">
        <v>1731</v>
      </c>
      <c r="F16" s="152"/>
    </row>
    <row r="17" spans="1:12" x14ac:dyDescent="0.25">
      <c r="A17" s="154"/>
      <c r="B17" s="77"/>
      <c r="C17" s="77"/>
      <c r="D17" s="154">
        <v>2780</v>
      </c>
      <c r="E17" s="92"/>
      <c r="F17" s="155">
        <v>1731</v>
      </c>
    </row>
    <row r="19" spans="1:12" x14ac:dyDescent="0.25">
      <c r="A19" s="37" t="s">
        <v>39</v>
      </c>
    </row>
    <row r="20" spans="1:12" x14ac:dyDescent="0.25">
      <c r="A20" s="46" t="s">
        <v>19</v>
      </c>
      <c r="B20" s="40" t="s">
        <v>3</v>
      </c>
      <c r="C20" s="8">
        <v>1950</v>
      </c>
      <c r="D20" s="62">
        <v>2380</v>
      </c>
      <c r="E20" s="8">
        <v>2600</v>
      </c>
      <c r="F20" s="8">
        <v>2770</v>
      </c>
      <c r="G20" s="8">
        <v>2780</v>
      </c>
      <c r="H20" s="8">
        <v>2940</v>
      </c>
      <c r="I20" s="8">
        <v>5000</v>
      </c>
      <c r="J20" s="8">
        <v>5050</v>
      </c>
      <c r="K20" s="8">
        <v>5400</v>
      </c>
      <c r="L20" s="62" t="s">
        <v>191</v>
      </c>
    </row>
    <row r="21" spans="1:12" x14ac:dyDescent="0.25">
      <c r="A21" s="51"/>
      <c r="B21" s="42"/>
      <c r="C21" s="202" t="s">
        <v>176</v>
      </c>
      <c r="D21" s="215" t="s">
        <v>178</v>
      </c>
      <c r="E21" s="202" t="s">
        <v>180</v>
      </c>
      <c r="F21" s="202" t="s">
        <v>180</v>
      </c>
      <c r="G21" s="202" t="s">
        <v>184</v>
      </c>
      <c r="H21" s="202" t="s">
        <v>185</v>
      </c>
      <c r="I21" s="202" t="s">
        <v>55</v>
      </c>
      <c r="J21" s="202" t="s">
        <v>188</v>
      </c>
      <c r="K21" s="202" t="s">
        <v>189</v>
      </c>
      <c r="L21" s="51"/>
    </row>
    <row r="22" spans="1:12" x14ac:dyDescent="0.25">
      <c r="A22" s="51"/>
      <c r="B22" s="42"/>
      <c r="C22" s="202" t="s">
        <v>149</v>
      </c>
      <c r="D22" s="215" t="s">
        <v>179</v>
      </c>
      <c r="E22" s="202" t="s">
        <v>181</v>
      </c>
      <c r="F22" s="202" t="s">
        <v>182</v>
      </c>
      <c r="G22" s="202" t="s">
        <v>182</v>
      </c>
      <c r="H22" s="202" t="s">
        <v>186</v>
      </c>
      <c r="I22" s="202"/>
      <c r="J22" s="202" t="s">
        <v>187</v>
      </c>
      <c r="K22" s="202" t="s">
        <v>190</v>
      </c>
      <c r="L22" s="51"/>
    </row>
    <row r="23" spans="1:12" x14ac:dyDescent="0.25">
      <c r="A23" s="48"/>
      <c r="B23" s="45"/>
      <c r="C23" s="10" t="s">
        <v>177</v>
      </c>
      <c r="D23" s="64"/>
      <c r="E23" s="10" t="s">
        <v>177</v>
      </c>
      <c r="F23" s="10" t="s">
        <v>183</v>
      </c>
      <c r="G23" s="10" t="s">
        <v>183</v>
      </c>
      <c r="H23" s="10" t="s">
        <v>187</v>
      </c>
      <c r="I23" s="10"/>
      <c r="J23" s="10"/>
      <c r="K23" s="10"/>
      <c r="L23" s="48"/>
    </row>
    <row r="24" spans="1:12" x14ac:dyDescent="0.25">
      <c r="A24" s="156" t="s">
        <v>95</v>
      </c>
      <c r="B24" s="148" t="s">
        <v>96</v>
      </c>
      <c r="C24" s="157"/>
      <c r="D24" s="85">
        <v>-70587</v>
      </c>
      <c r="E24" s="85">
        <v>-31713</v>
      </c>
      <c r="F24" s="85"/>
      <c r="G24" s="85"/>
      <c r="H24" s="85"/>
      <c r="I24" s="85">
        <v>102300</v>
      </c>
      <c r="J24" s="85"/>
      <c r="K24" s="85"/>
      <c r="L24" s="85">
        <f>SUM(C24:K24)</f>
        <v>0</v>
      </c>
    </row>
    <row r="25" spans="1:12" x14ac:dyDescent="0.25">
      <c r="A25" s="158" t="s">
        <v>97</v>
      </c>
      <c r="B25" s="70" t="s">
        <v>7</v>
      </c>
      <c r="C25" s="159"/>
      <c r="D25" s="89"/>
      <c r="E25" s="89"/>
      <c r="F25" s="89">
        <v>-14424</v>
      </c>
      <c r="G25" s="89"/>
      <c r="H25" s="89"/>
      <c r="I25" s="89"/>
      <c r="J25" s="89"/>
      <c r="K25" s="89">
        <v>14424</v>
      </c>
      <c r="L25" s="89">
        <f t="shared" ref="L25:L28" si="0">SUM(C25:K25)</f>
        <v>0</v>
      </c>
    </row>
    <row r="26" spans="1:12" x14ac:dyDescent="0.25">
      <c r="A26" s="158" t="s">
        <v>95</v>
      </c>
      <c r="B26" s="70" t="s">
        <v>103</v>
      </c>
      <c r="C26" s="159"/>
      <c r="D26" s="89"/>
      <c r="E26" s="89"/>
      <c r="F26" s="89"/>
      <c r="G26" s="89"/>
      <c r="H26" s="89">
        <v>-12276</v>
      </c>
      <c r="I26" s="89"/>
      <c r="J26" s="89">
        <v>12276</v>
      </c>
      <c r="K26" s="89"/>
      <c r="L26" s="89">
        <f t="shared" si="0"/>
        <v>0</v>
      </c>
    </row>
    <row r="27" spans="1:12" x14ac:dyDescent="0.25">
      <c r="A27" s="158" t="s">
        <v>97</v>
      </c>
      <c r="B27" s="70" t="s">
        <v>98</v>
      </c>
      <c r="C27" s="159"/>
      <c r="D27" s="89"/>
      <c r="E27" s="89"/>
      <c r="F27" s="89"/>
      <c r="G27" s="89">
        <v>-1731</v>
      </c>
      <c r="H27" s="89"/>
      <c r="I27" s="89"/>
      <c r="J27" s="89"/>
      <c r="K27" s="89">
        <v>1731</v>
      </c>
      <c r="L27" s="89">
        <f t="shared" si="0"/>
        <v>0</v>
      </c>
    </row>
    <row r="28" spans="1:12" x14ac:dyDescent="0.25">
      <c r="A28" s="160" t="s">
        <v>97</v>
      </c>
      <c r="B28" s="77" t="s">
        <v>99</v>
      </c>
      <c r="C28" s="161">
        <v>31713</v>
      </c>
      <c r="D28" s="92">
        <v>-31713</v>
      </c>
      <c r="E28" s="92"/>
      <c r="F28" s="92"/>
      <c r="G28" s="92"/>
      <c r="H28" s="92"/>
      <c r="I28" s="92"/>
      <c r="J28" s="92"/>
      <c r="K28" s="92"/>
      <c r="L28" s="92">
        <f t="shared" si="0"/>
        <v>0</v>
      </c>
    </row>
  </sheetData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>
    <oddHeader>&amp;COppgave 9.5</oddHeader>
    <oddFooter>&amp;CSide &amp;P av &amp;N</oddFooter>
  </headerFooter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FCCA2-FE16-4C67-BD84-19E9EEFDAA32}">
  <dimension ref="A1:K30"/>
  <sheetViews>
    <sheetView showGridLines="0" topLeftCell="A6" workbookViewId="0">
      <selection activeCell="R14" sqref="R14"/>
    </sheetView>
  </sheetViews>
  <sheetFormatPr baseColWidth="10" defaultRowHeight="15.75" x14ac:dyDescent="0.25"/>
  <cols>
    <col min="1" max="1" width="6.42578125" style="37" customWidth="1"/>
    <col min="2" max="2" width="27.5703125" style="37" customWidth="1"/>
    <col min="3" max="20" width="9.7109375" style="37" customWidth="1"/>
    <col min="21" max="16384" width="11.42578125" style="37"/>
  </cols>
  <sheetData>
    <row r="1" spans="1:7" x14ac:dyDescent="0.25">
      <c r="A1" s="55" t="s">
        <v>163</v>
      </c>
    </row>
    <row r="3" spans="1:7" x14ac:dyDescent="0.25">
      <c r="A3" s="37" t="s">
        <v>0</v>
      </c>
    </row>
    <row r="4" spans="1:7" x14ac:dyDescent="0.25">
      <c r="A4" s="60" t="s">
        <v>90</v>
      </c>
      <c r="B4" s="39"/>
      <c r="C4" s="39"/>
      <c r="D4" s="39" t="s">
        <v>13</v>
      </c>
      <c r="E4" s="39" t="s">
        <v>91</v>
      </c>
      <c r="F4" s="40"/>
    </row>
    <row r="5" spans="1:7" x14ac:dyDescent="0.25">
      <c r="A5" s="43"/>
      <c r="B5" s="44"/>
      <c r="C5" s="44"/>
      <c r="D5" s="44" t="s">
        <v>92</v>
      </c>
      <c r="E5" s="44"/>
      <c r="F5" s="45"/>
    </row>
    <row r="6" spans="1:7" x14ac:dyDescent="0.25">
      <c r="A6" s="38" t="s">
        <v>3</v>
      </c>
      <c r="B6" s="39"/>
      <c r="C6" s="39"/>
      <c r="D6" s="80" t="s">
        <v>9</v>
      </c>
      <c r="E6" s="62" t="s">
        <v>11</v>
      </c>
      <c r="F6" s="81" t="s">
        <v>93</v>
      </c>
    </row>
    <row r="7" spans="1:7" x14ac:dyDescent="0.25">
      <c r="A7" s="82"/>
      <c r="B7" s="44"/>
      <c r="C7" s="44"/>
      <c r="D7" s="82"/>
      <c r="E7" s="64" t="s">
        <v>10</v>
      </c>
      <c r="F7" s="83" t="s">
        <v>12</v>
      </c>
    </row>
    <row r="8" spans="1:7" x14ac:dyDescent="0.25">
      <c r="A8" s="66">
        <v>1</v>
      </c>
      <c r="B8" s="148" t="s">
        <v>4</v>
      </c>
      <c r="C8" s="148"/>
      <c r="D8" s="149">
        <v>5000</v>
      </c>
      <c r="E8" s="85">
        <v>102300</v>
      </c>
      <c r="F8" s="150"/>
    </row>
    <row r="9" spans="1:7" x14ac:dyDescent="0.25">
      <c r="A9" s="69">
        <v>2</v>
      </c>
      <c r="B9" s="70" t="s">
        <v>5</v>
      </c>
      <c r="C9" s="70"/>
      <c r="D9" s="151">
        <v>2600</v>
      </c>
      <c r="E9" s="89"/>
      <c r="F9" s="152">
        <v>31713</v>
      </c>
    </row>
    <row r="10" spans="1:7" x14ac:dyDescent="0.25">
      <c r="A10" s="69">
        <v>3</v>
      </c>
      <c r="B10" s="70" t="s">
        <v>6</v>
      </c>
      <c r="C10" s="70"/>
      <c r="D10" s="151">
        <v>2380</v>
      </c>
      <c r="E10" s="89"/>
      <c r="F10" s="152">
        <f>E8-F9</f>
        <v>70587</v>
      </c>
      <c r="G10" s="153"/>
    </row>
    <row r="11" spans="1:7" x14ac:dyDescent="0.25">
      <c r="A11" s="69"/>
      <c r="B11" s="70"/>
      <c r="C11" s="70"/>
      <c r="D11" s="151"/>
      <c r="E11" s="89"/>
      <c r="F11" s="152"/>
      <c r="G11" s="153"/>
    </row>
    <row r="12" spans="1:7" x14ac:dyDescent="0.25">
      <c r="A12" s="69">
        <v>4</v>
      </c>
      <c r="B12" s="70" t="s">
        <v>7</v>
      </c>
      <c r="C12" s="70"/>
      <c r="D12" s="151">
        <v>5400</v>
      </c>
      <c r="E12" s="89">
        <v>14424</v>
      </c>
      <c r="F12" s="152"/>
    </row>
    <row r="13" spans="1:7" x14ac:dyDescent="0.25">
      <c r="A13" s="69"/>
      <c r="B13" s="70"/>
      <c r="C13" s="70"/>
      <c r="D13" s="151">
        <v>2770</v>
      </c>
      <c r="E13" s="89"/>
      <c r="F13" s="152">
        <v>14424</v>
      </c>
    </row>
    <row r="14" spans="1:7" x14ac:dyDescent="0.25">
      <c r="A14" s="69">
        <v>5</v>
      </c>
      <c r="B14" s="70" t="s">
        <v>103</v>
      </c>
      <c r="C14" s="70"/>
      <c r="D14" s="151">
        <v>5050</v>
      </c>
      <c r="E14" s="89">
        <v>12276</v>
      </c>
      <c r="F14" s="152"/>
    </row>
    <row r="15" spans="1:7" x14ac:dyDescent="0.25">
      <c r="A15" s="69"/>
      <c r="B15" s="70"/>
      <c r="C15" s="70"/>
      <c r="D15" s="151">
        <v>2940</v>
      </c>
      <c r="E15" s="89"/>
      <c r="F15" s="152">
        <v>12276</v>
      </c>
    </row>
    <row r="16" spans="1:7" x14ac:dyDescent="0.25">
      <c r="A16" s="69">
        <v>6</v>
      </c>
      <c r="B16" s="70" t="s">
        <v>171</v>
      </c>
      <c r="C16" s="70"/>
      <c r="D16" s="151">
        <v>5400</v>
      </c>
      <c r="E16" s="89">
        <v>1731</v>
      </c>
      <c r="F16" s="152"/>
    </row>
    <row r="17" spans="1:11" x14ac:dyDescent="0.25">
      <c r="A17" s="192"/>
      <c r="B17" s="193"/>
      <c r="C17" s="193"/>
      <c r="D17" s="194">
        <v>2780</v>
      </c>
      <c r="E17" s="195"/>
      <c r="F17" s="196">
        <v>1731</v>
      </c>
    </row>
    <row r="18" spans="1:11" x14ac:dyDescent="0.25">
      <c r="A18" s="192">
        <v>7</v>
      </c>
      <c r="B18" s="193" t="s">
        <v>161</v>
      </c>
      <c r="C18" s="193"/>
      <c r="D18" s="194">
        <v>2600</v>
      </c>
      <c r="E18" s="195">
        <v>31713</v>
      </c>
      <c r="F18" s="196"/>
    </row>
    <row r="19" spans="1:11" x14ac:dyDescent="0.25">
      <c r="A19" s="154"/>
      <c r="B19" s="77"/>
      <c r="C19" s="77"/>
      <c r="D19" s="154">
        <v>2380</v>
      </c>
      <c r="E19" s="92"/>
      <c r="F19" s="155">
        <v>31713</v>
      </c>
    </row>
    <row r="21" spans="1:11" x14ac:dyDescent="0.25">
      <c r="A21" s="37" t="s">
        <v>39</v>
      </c>
    </row>
    <row r="22" spans="1:11" x14ac:dyDescent="0.25">
      <c r="A22" s="46" t="s">
        <v>19</v>
      </c>
      <c r="B22" s="40" t="s">
        <v>3</v>
      </c>
      <c r="C22" s="62">
        <v>2380</v>
      </c>
      <c r="D22" s="8">
        <v>2600</v>
      </c>
      <c r="E22" s="8">
        <v>2770</v>
      </c>
      <c r="F22" s="8">
        <v>2780</v>
      </c>
      <c r="G22" s="8">
        <v>2940</v>
      </c>
      <c r="H22" s="8">
        <v>5000</v>
      </c>
      <c r="I22" s="8">
        <v>5050</v>
      </c>
      <c r="J22" s="8">
        <v>5400</v>
      </c>
      <c r="K22" s="62" t="s">
        <v>191</v>
      </c>
    </row>
    <row r="23" spans="1:11" x14ac:dyDescent="0.25">
      <c r="A23" s="51"/>
      <c r="B23" s="42"/>
      <c r="C23" s="215" t="s">
        <v>178</v>
      </c>
      <c r="D23" s="202" t="s">
        <v>180</v>
      </c>
      <c r="E23" s="202" t="s">
        <v>180</v>
      </c>
      <c r="F23" s="202" t="s">
        <v>184</v>
      </c>
      <c r="G23" s="202" t="s">
        <v>185</v>
      </c>
      <c r="H23" s="202" t="s">
        <v>55</v>
      </c>
      <c r="I23" s="202" t="s">
        <v>188</v>
      </c>
      <c r="J23" s="202" t="s">
        <v>189</v>
      </c>
      <c r="K23" s="51"/>
    </row>
    <row r="24" spans="1:11" x14ac:dyDescent="0.25">
      <c r="A24" s="51"/>
      <c r="B24" s="42"/>
      <c r="C24" s="215" t="s">
        <v>179</v>
      </c>
      <c r="D24" s="202" t="s">
        <v>181</v>
      </c>
      <c r="E24" s="202" t="s">
        <v>182</v>
      </c>
      <c r="F24" s="202" t="s">
        <v>182</v>
      </c>
      <c r="G24" s="202" t="s">
        <v>186</v>
      </c>
      <c r="H24" s="202"/>
      <c r="I24" s="202" t="s">
        <v>187</v>
      </c>
      <c r="J24" s="202" t="s">
        <v>190</v>
      </c>
      <c r="K24" s="51"/>
    </row>
    <row r="25" spans="1:11" x14ac:dyDescent="0.25">
      <c r="A25" s="48"/>
      <c r="B25" s="45"/>
      <c r="C25" s="64"/>
      <c r="D25" s="10" t="s">
        <v>177</v>
      </c>
      <c r="E25" s="10" t="s">
        <v>183</v>
      </c>
      <c r="F25" s="10" t="s">
        <v>183</v>
      </c>
      <c r="G25" s="10" t="s">
        <v>187</v>
      </c>
      <c r="H25" s="10"/>
      <c r="I25" s="10"/>
      <c r="J25" s="10"/>
      <c r="K25" s="48"/>
    </row>
    <row r="26" spans="1:11" x14ac:dyDescent="0.25">
      <c r="A26" s="156" t="s">
        <v>95</v>
      </c>
      <c r="B26" s="148" t="s">
        <v>96</v>
      </c>
      <c r="C26" s="85">
        <v>-70587</v>
      </c>
      <c r="D26" s="85">
        <v>-31713</v>
      </c>
      <c r="E26" s="85"/>
      <c r="F26" s="85"/>
      <c r="G26" s="85"/>
      <c r="H26" s="85">
        <v>102300</v>
      </c>
      <c r="I26" s="85"/>
      <c r="J26" s="85"/>
      <c r="K26" s="85">
        <f>SUM(C26:J26)</f>
        <v>0</v>
      </c>
    </row>
    <row r="27" spans="1:11" x14ac:dyDescent="0.25">
      <c r="A27" s="158" t="s">
        <v>97</v>
      </c>
      <c r="B27" s="70" t="s">
        <v>7</v>
      </c>
      <c r="C27" s="89"/>
      <c r="D27" s="89"/>
      <c r="E27" s="89">
        <v>-14424</v>
      </c>
      <c r="F27" s="89"/>
      <c r="G27" s="89"/>
      <c r="H27" s="89"/>
      <c r="I27" s="89"/>
      <c r="J27" s="89">
        <v>14424</v>
      </c>
      <c r="K27" s="89">
        <f>SUM(C27:J27)</f>
        <v>0</v>
      </c>
    </row>
    <row r="28" spans="1:11" x14ac:dyDescent="0.25">
      <c r="A28" s="158" t="s">
        <v>95</v>
      </c>
      <c r="B28" s="70" t="s">
        <v>103</v>
      </c>
      <c r="C28" s="89"/>
      <c r="D28" s="89"/>
      <c r="E28" s="89"/>
      <c r="F28" s="89"/>
      <c r="G28" s="89">
        <v>-12276</v>
      </c>
      <c r="H28" s="89"/>
      <c r="I28" s="89">
        <v>12276</v>
      </c>
      <c r="J28" s="89"/>
      <c r="K28" s="89">
        <f>SUM(C28:J28)</f>
        <v>0</v>
      </c>
    </row>
    <row r="29" spans="1:11" x14ac:dyDescent="0.25">
      <c r="A29" s="158" t="s">
        <v>97</v>
      </c>
      <c r="B29" s="70" t="s">
        <v>98</v>
      </c>
      <c r="C29" s="89"/>
      <c r="D29" s="89"/>
      <c r="E29" s="89"/>
      <c r="F29" s="89">
        <v>-1731</v>
      </c>
      <c r="G29" s="89"/>
      <c r="H29" s="89"/>
      <c r="I29" s="89"/>
      <c r="J29" s="89">
        <v>1731</v>
      </c>
      <c r="K29" s="89">
        <f>SUM(C29:J29)</f>
        <v>0</v>
      </c>
    </row>
    <row r="30" spans="1:11" x14ac:dyDescent="0.25">
      <c r="A30" s="160" t="s">
        <v>97</v>
      </c>
      <c r="B30" s="77" t="s">
        <v>117</v>
      </c>
      <c r="C30" s="92">
        <v>-31713</v>
      </c>
      <c r="D30" s="92">
        <v>31713</v>
      </c>
      <c r="E30" s="92"/>
      <c r="F30" s="92"/>
      <c r="G30" s="92"/>
      <c r="H30" s="92"/>
      <c r="I30" s="92"/>
      <c r="J30" s="92"/>
      <c r="K30" s="92">
        <f>SUM(C30:J30)</f>
        <v>0</v>
      </c>
    </row>
  </sheetData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>
    <oddHeader>&amp;COppgave 9.5</oddHeader>
    <oddFooter>&amp;CSide &amp;P av &amp;N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11</vt:i4>
      </vt:variant>
      <vt:variant>
        <vt:lpstr>Navngitte områder</vt:lpstr>
      </vt:variant>
      <vt:variant>
        <vt:i4>3</vt:i4>
      </vt:variant>
    </vt:vector>
  </HeadingPairs>
  <TitlesOfParts>
    <vt:vector size="14" baseType="lpstr">
      <vt:lpstr>Informasjon</vt:lpstr>
      <vt:lpstr>Oppgave 9.1</vt:lpstr>
      <vt:lpstr>Oppgave 9.1 - 2025</vt:lpstr>
      <vt:lpstr>Oppgave 9.2</vt:lpstr>
      <vt:lpstr>Oppgave 9.2 - 2025</vt:lpstr>
      <vt:lpstr>Oppgave 9.3 - 2025</vt:lpstr>
      <vt:lpstr>Oppgave 9.4 - 2025</vt:lpstr>
      <vt:lpstr>Oppgave 9.5</vt:lpstr>
      <vt:lpstr>Oppgave 9.5 - 2025</vt:lpstr>
      <vt:lpstr>Oppgave 9.6</vt:lpstr>
      <vt:lpstr>Oppgave 9.8</vt:lpstr>
      <vt:lpstr>'Oppgave 9.2'!Utskriftsområde</vt:lpstr>
      <vt:lpstr>'Oppgave 9.2 - 2025'!Utskriftsområde</vt:lpstr>
      <vt:lpstr>'Oppgave 9.4 - 2025'!Utskriftsområde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cp:lastPrinted>2024-03-28T15:35:29Z</cp:lastPrinted>
  <dcterms:created xsi:type="dcterms:W3CDTF">1997-01-16T18:32:43Z</dcterms:created>
  <dcterms:modified xsi:type="dcterms:W3CDTF">2024-08-14T13:50:55Z</dcterms:modified>
</cp:coreProperties>
</file>