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showInkAnnotation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Mine dokumenter\Bokprosjektene\Finansregnskap med analyse\Ny versjon - FRA\Løsninger\T-kontoer\"/>
    </mc:Choice>
  </mc:AlternateContent>
  <xr:revisionPtr revIDLastSave="0" documentId="13_ncr:1_{D2E3D33A-09D0-45AE-AA34-295FF5CB07D8}" xr6:coauthVersionLast="47" xr6:coauthVersionMax="47" xr10:uidLastSave="{00000000-0000-0000-0000-000000000000}"/>
  <bookViews>
    <workbookView xWindow="4500" yWindow="2655" windowWidth="23400" windowHeight="12630" activeTab="1" xr2:uid="{00000000-000D-0000-FFFF-FFFF00000000}"/>
  </bookViews>
  <sheets>
    <sheet name="7.10 - 7.15" sheetId="26" r:id="rId1"/>
    <sheet name="7.16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9" i="13" l="1"/>
  <c r="D11" i="26"/>
  <c r="E94" i="13" l="1"/>
  <c r="D94" i="13"/>
  <c r="E86" i="26"/>
  <c r="E87" i="26" s="1"/>
  <c r="E88" i="26" s="1"/>
  <c r="D43" i="26"/>
  <c r="G40" i="26"/>
  <c r="G39" i="26"/>
  <c r="G38" i="26"/>
  <c r="D38" i="26"/>
  <c r="D39" i="26"/>
  <c r="G36" i="26"/>
  <c r="D36" i="26"/>
  <c r="D12" i="26"/>
  <c r="G9" i="26"/>
  <c r="D9" i="26"/>
  <c r="G41" i="26" l="1"/>
  <c r="D41" i="26"/>
  <c r="D71" i="13" l="1"/>
  <c r="C71" i="13"/>
  <c r="D70" i="13"/>
  <c r="C70" i="13"/>
  <c r="D69" i="13"/>
  <c r="C69" i="13"/>
  <c r="D66" i="13"/>
  <c r="C66" i="13"/>
  <c r="D64" i="13"/>
  <c r="C64" i="13"/>
  <c r="D39" i="13"/>
  <c r="C39" i="13"/>
  <c r="C55" i="13" s="1"/>
  <c r="C49" i="13"/>
  <c r="C48" i="13"/>
  <c r="C47" i="13"/>
  <c r="C56" i="13" s="1"/>
  <c r="C45" i="13"/>
  <c r="C46" i="13" s="1"/>
  <c r="C43" i="13"/>
  <c r="D37" i="13"/>
  <c r="C37" i="13"/>
  <c r="D36" i="13"/>
  <c r="D68" i="13" s="1"/>
  <c r="C36" i="13"/>
  <c r="C68" i="13" s="1"/>
  <c r="D35" i="13"/>
  <c r="E96" i="13" s="1"/>
  <c r="C35" i="13"/>
  <c r="D34" i="13"/>
  <c r="C34" i="13"/>
  <c r="D18" i="13"/>
  <c r="D65" i="13" s="1"/>
  <c r="C18" i="13"/>
  <c r="C65" i="13" s="1"/>
  <c r="D10" i="13"/>
  <c r="C10" i="13"/>
  <c r="D76" i="13" l="1"/>
  <c r="C67" i="13"/>
  <c r="C79" i="13" s="1"/>
  <c r="D95" i="13"/>
  <c r="D52" i="13"/>
  <c r="E95" i="13"/>
  <c r="C53" i="13"/>
  <c r="D96" i="13"/>
  <c r="C76" i="13"/>
  <c r="D53" i="13"/>
  <c r="C57" i="13"/>
  <c r="C78" i="13"/>
  <c r="C58" i="13"/>
  <c r="D78" i="13"/>
  <c r="C75" i="13"/>
  <c r="C72" i="13"/>
  <c r="C77" i="13" s="1"/>
  <c r="D75" i="13"/>
  <c r="C38" i="13"/>
  <c r="C54" i="13" s="1"/>
  <c r="C52" i="13"/>
  <c r="D67" i="13"/>
  <c r="D38" i="13"/>
  <c r="D79" i="13" l="1"/>
  <c r="D72" i="13"/>
  <c r="D77" i="13" s="1"/>
</calcChain>
</file>

<file path=xl/sharedStrings.xml><?xml version="1.0" encoding="utf-8"?>
<sst xmlns="http://schemas.openxmlformats.org/spreadsheetml/2006/main" count="200" uniqueCount="158">
  <si>
    <t>Varekostnad</t>
  </si>
  <si>
    <t>Anleggsmidler</t>
  </si>
  <si>
    <t>Sum anleggsmidler</t>
  </si>
  <si>
    <t>Omløpsmidler</t>
  </si>
  <si>
    <t>Kundefordringer</t>
  </si>
  <si>
    <t>Sum omløpsmidler</t>
  </si>
  <si>
    <t>Egenkapital</t>
  </si>
  <si>
    <t>Aksjekapital</t>
  </si>
  <si>
    <t>Annen egenkapital</t>
  </si>
  <si>
    <t>Sum egenkapital</t>
  </si>
  <si>
    <t>Sum langsiktig gjeld</t>
  </si>
  <si>
    <t>Leverandørgjeld</t>
  </si>
  <si>
    <t>Betalbar skatt</t>
  </si>
  <si>
    <t>Annen kortsiktig gjeld</t>
  </si>
  <si>
    <t>Sum kortsiktig gjeld</t>
  </si>
  <si>
    <t>–</t>
  </si>
  <si>
    <t>=</t>
  </si>
  <si>
    <t>Varebeholdning</t>
  </si>
  <si>
    <t>+</t>
  </si>
  <si>
    <t>Sum eiendeler</t>
  </si>
  <si>
    <t>Eiendeler</t>
  </si>
  <si>
    <t>Egenkapital og gjeld</t>
  </si>
  <si>
    <t>Kortsiktig gjeld</t>
  </si>
  <si>
    <t>Sum egenkapital og gjeld</t>
  </si>
  <si>
    <t>UB</t>
  </si>
  <si>
    <t>IB</t>
  </si>
  <si>
    <t>Balanse per 31.12.</t>
  </si>
  <si>
    <t>20x2</t>
  </si>
  <si>
    <t>20x1</t>
  </si>
  <si>
    <t>Eiendeler:</t>
  </si>
  <si>
    <t>Bygninger</t>
  </si>
  <si>
    <t>Egenkapital og gjeld:</t>
  </si>
  <si>
    <t>Langsiktig gjeld</t>
  </si>
  <si>
    <t>Varelager</t>
  </si>
  <si>
    <t>Mest likvide omløpsmidler</t>
  </si>
  <si>
    <t>a)</t>
  </si>
  <si>
    <t>Arbeidskapital</t>
  </si>
  <si>
    <t>Egenkapitalandel</t>
  </si>
  <si>
    <t>Gjeldsgrad</t>
  </si>
  <si>
    <t>Finansieringsgrad 1</t>
  </si>
  <si>
    <t>Finansieringsgrad 2</t>
  </si>
  <si>
    <t>b)</t>
  </si>
  <si>
    <t>Maskiner</t>
  </si>
  <si>
    <t>Diverse kortsiktig gjeld</t>
  </si>
  <si>
    <t>Bygning</t>
  </si>
  <si>
    <t>Varebiler</t>
  </si>
  <si>
    <t>Kortsiktig gjeld ekskl. kassekreditt</t>
  </si>
  <si>
    <t>Likviditet</t>
  </si>
  <si>
    <t>Aktuelle regnskapstall:</t>
  </si>
  <si>
    <t>Omsetning</t>
  </si>
  <si>
    <t>31.12.x2</t>
  </si>
  <si>
    <t>31.12.x1</t>
  </si>
  <si>
    <t>Omsetning inkl. mva.</t>
  </si>
  <si>
    <t>Varekjøp: 10 240 + 112 =</t>
  </si>
  <si>
    <t>Varekjøp inkl. mva.</t>
  </si>
  <si>
    <t>Gjennomsnittlig varelager</t>
  </si>
  <si>
    <t>Gjennomsnittlig kundefordringer</t>
  </si>
  <si>
    <t>Gjennomsnittlig leverandørgjeld</t>
  </si>
  <si>
    <t>Nøkkeltall:</t>
  </si>
  <si>
    <t>Likviditetsgrad 1</t>
  </si>
  <si>
    <t>Likviditetsgrad 2</t>
  </si>
  <si>
    <t>Arbeidskapital/omsetning</t>
  </si>
  <si>
    <t>Likviditetsreserve</t>
  </si>
  <si>
    <t>Kassekreditt (limit 1 200)</t>
  </si>
  <si>
    <t>Likviditetsreserve/omsetning</t>
  </si>
  <si>
    <t>Gjennomsnittlig lagringstid</t>
  </si>
  <si>
    <t xml:space="preserve"> dager</t>
  </si>
  <si>
    <t>Gjennomsnittlig kredittid kunder</t>
  </si>
  <si>
    <t>Gj.snittlig kredittid leverandører</t>
  </si>
  <si>
    <t>Finansiering/soliditet</t>
  </si>
  <si>
    <t>Totalkapital</t>
  </si>
  <si>
    <t>Sum gjeld</t>
  </si>
  <si>
    <t>Langsiktig finansering</t>
  </si>
  <si>
    <t>Arbeidskapital/varebeholdning</t>
  </si>
  <si>
    <t>Nøkkeltallene for likviditet og finansiering/soliditet:</t>
  </si>
  <si>
    <t>c)</t>
  </si>
  <si>
    <t>d)</t>
  </si>
  <si>
    <t>Debitorgrad</t>
  </si>
  <si>
    <t>Bankinnskudd</t>
  </si>
  <si>
    <t>Betalingsmidler</t>
  </si>
  <si>
    <t>Balanse per 31.12.20x1</t>
  </si>
  <si>
    <t>Likviditetsgrad 1: 1 920 : 998 = 1,92</t>
  </si>
  <si>
    <t>Likviditetsgrad 2: 1 152 : 998 = 1,15</t>
  </si>
  <si>
    <t>Ut fra tradisjonelle krav ligger likviditetsgrad 1 litt under kravet på 2,0, mens</t>
  </si>
  <si>
    <t>likviditetsgrad 2 ligger noe over kravet på 1,0.</t>
  </si>
  <si>
    <t>Årsaken er at en relativt stor andel er bundet i mest likvide omløpsmidler, det vil</t>
  </si>
  <si>
    <t>si kundefordringer og bankinnskudd. Det ser ganske bra ut, men vi skal være</t>
  </si>
  <si>
    <t>ytterst forsiktige med å trekke konklusjoner på grunnlag av en slik begrenset</t>
  </si>
  <si>
    <t>analyse.</t>
  </si>
  <si>
    <t>Ferdigvarer</t>
  </si>
  <si>
    <t>Varer i arbeid</t>
  </si>
  <si>
    <t>Materialbeholdning</t>
  </si>
  <si>
    <t>Pantelån</t>
  </si>
  <si>
    <t>Likviditetsgrad 1: 2 814 : 2 772 = 1,02</t>
  </si>
  <si>
    <t>Likviditetsgrad 2: 1 428 : 2 772 = 0,52</t>
  </si>
  <si>
    <t>krav: 2</t>
  </si>
  <si>
    <t>krav: 1</t>
  </si>
  <si>
    <t>Ifølge tradisjonelle krav ligger begge likviditetsgradene betydelig under kravet.</t>
  </si>
  <si>
    <t>Men vi kan ikke uten videre konkludere med at bedriften har likviditetsproblemer.</t>
  </si>
  <si>
    <t>Vi må se på flere forhold. Ikke minst vil bransjen ha betydning.</t>
  </si>
  <si>
    <r>
      <t xml:space="preserve">Gjennomsnittlig lagringstid: (365 d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650 000) : 5 000 000 = 47 dager</t>
    </r>
  </si>
  <si>
    <t>Gjennomsnittlig lagringstid: 365 : 8 = 46 dager</t>
  </si>
  <si>
    <t>Gjennomsnittlig varelager: kr (600 000 + 450 000) : 2 = kr 525 000</t>
  </si>
  <si>
    <r>
      <t xml:space="preserve">Gjennomsnittlig lagringstid: (365 d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525 000) : 3 000 000 = 64 dager</t>
    </r>
  </si>
  <si>
    <r>
      <t xml:space="preserve">Varesalg inkl. merverdiavgift: kr 7 200 000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1,25 = kr 9 000 000</t>
    </r>
  </si>
  <si>
    <r>
      <t xml:space="preserve">Kredittid for varesalget: (365 d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900 000) : 9 000 000 = 37 dager</t>
    </r>
  </si>
  <si>
    <r>
      <t xml:space="preserve">Varesalg inkl. merverdiavgift: kr 1 800 000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1,25 = kr 2 250 000</t>
    </r>
  </si>
  <si>
    <t>Gjennomsnittlige kundefordringer: kr (200 000 + 220 000) : 2 = kr 210 000</t>
  </si>
  <si>
    <r>
      <t xml:space="preserve">Kredittid for varesalget: (365 d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210 000) : 2 250 000 = 34 dager</t>
    </r>
  </si>
  <si>
    <t>Gjennomsnittlige kundefordringer: kr (380 000 + 420 000) : 2 = kr 400 000</t>
  </si>
  <si>
    <r>
      <t xml:space="preserve">Kredittid for varesalget: (365 d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400 000) : 3 600 000 = 41 dager</t>
    </r>
  </si>
  <si>
    <r>
      <t xml:space="preserve">Varekjøp inkl. merverdiavgift: kr 3 200 000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1,25 = kr 4 000 000</t>
    </r>
  </si>
  <si>
    <r>
      <t xml:space="preserve">Kredittid for varekjøpet: (365 d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270 000) : 4 000 000 = 25 dager</t>
    </r>
  </si>
  <si>
    <t>Beholdningsnedgang</t>
  </si>
  <si>
    <t>Varekjøp ekskl. mva</t>
  </si>
  <si>
    <t>Merverdiavgift</t>
  </si>
  <si>
    <t>Varekjøp inkl. mva</t>
  </si>
  <si>
    <r>
      <t xml:space="preserve">Kredittid for varekjøpet: (365 d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720 000) : 6 625 000 = 40 dager</t>
    </r>
  </si>
  <si>
    <t>Gjennomsnittlig varelager: kr (400 000 + 580 000) : 2 = kr 490 000</t>
  </si>
  <si>
    <t>Gjennomsnittlige kundefordringer: kr (210 000 + 185 000) : 2 = kr 197 500</t>
  </si>
  <si>
    <t>Gjennomsnittlig leverandørgjeld: kr (280 000 + 330 000) : 2 = kr 305 000</t>
  </si>
  <si>
    <r>
      <t xml:space="preserve">Gjennomsnittlig lagringstid: (365 d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490 000) : 2 280 000 = 78 dager</t>
    </r>
  </si>
  <si>
    <r>
      <t xml:space="preserve">Gjennomsnittlig kredittid varesalg: (365 d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197 500) : (4 040 000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1,25) = 14 dager</t>
    </r>
  </si>
  <si>
    <r>
      <t xml:space="preserve">Varekjøp inkl. mva.: kr (2 280 000 + 180 000)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1,25 = kr 3 075 000</t>
    </r>
  </si>
  <si>
    <r>
      <t xml:space="preserve">Gjennomsnittlig kreditt varekjøp: (365 d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305 000) : 3 075 000 = 36 dager</t>
    </r>
  </si>
  <si>
    <t>Kort lagringstid for varene og kort kredittid for varesalget er isolert sett</t>
  </si>
  <si>
    <t>gunstig for likviditeten. Fra vi kjøper inn en vare, går det i gjennomsnitt</t>
  </si>
  <si>
    <t>78 dager før varene blir solgt. Så går det ytterligere 14 dager før vi mottar</t>
  </si>
  <si>
    <t>oppgjør. Det betyr at de i snitt går (78 + 14) er 92 dager fra vi kjøper en</t>
  </si>
  <si>
    <t>vare til vi får oppgjør for den. Det er positivt for likviditeten hvis vi kan få</t>
  </si>
  <si>
    <t>redusert denne tiden.</t>
  </si>
  <si>
    <t>Så går det i snitt 36 dager fra vi kjøper en vare til vi betaler den. Isolert sett</t>
  </si>
  <si>
    <t>er det gunstig for likviditeten hvis vi kan øke kredittiden ved varekjøp.</t>
  </si>
  <si>
    <r>
      <t xml:space="preserve">Kredittsalg: kr 4 040 000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0,40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1,25 = kr 2 020 000</t>
    </r>
  </si>
  <si>
    <r>
      <t xml:space="preserve">Gje|nnomsnittlig kredittid kredittsalg: (365 d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197 500) : 2 020 000 = 36 dager</t>
    </r>
  </si>
  <si>
    <t>Se læreboka</t>
  </si>
  <si>
    <t>Løsningen begynner her</t>
  </si>
  <si>
    <t>Samtlige nøkkeltall er kraftig forbedret i løpet av året. Likviditetsgrad 1 er fortsatt litt under normen på 2,</t>
  </si>
  <si>
    <t>har økt markant både absolutt (altså i kroner) og relativt (i prosent). Det samme gjelder egenkapitalen.</t>
  </si>
  <si>
    <t>En vesentlig del av forklaringen på forbedringen er salget av bygningen. Salget har gitt en regnskapsmessig</t>
  </si>
  <si>
    <t>gevinst på kr 600 000, og det indikerer at salgssummen har vært i overkant av kr 3 000 000. Dette har gjort</t>
  </si>
  <si>
    <t>bedriften i stand til redusere den langsiktige gjelden fra 2 088 til 360. Vi ser også at kassekredittgjelden</t>
  </si>
  <si>
    <t>er vesentlig redusert. I tillegg har betalingsmidlene økt.</t>
  </si>
  <si>
    <t>Dersom vi holder kassekreditten utenom den kortsiktig gjelden, får vi følgende tall:</t>
  </si>
  <si>
    <t>Kortsiktig gjeld utenom kassekreditt</t>
  </si>
  <si>
    <t>men totalt sett virker likviditeten god. Hvis vi holder kassekreditt utenom den kortsiktig gjelden, blir nøkkelltallene</t>
  </si>
  <si>
    <t>svært gode (se beregning nedenfor). Nøkkeltallene for finansiering og soliditet er meget sterke. Arbeidskapitalen</t>
  </si>
  <si>
    <t>Oppgave 7.10</t>
  </si>
  <si>
    <t>Oppgave 7.11</t>
  </si>
  <si>
    <t>Oppgave 7.12</t>
  </si>
  <si>
    <t>Oppgave 7.13</t>
  </si>
  <si>
    <t>Oppgave 7.14</t>
  </si>
  <si>
    <t>Oppgave 7.15</t>
  </si>
  <si>
    <t>Vi vet at det dreier seg om en industribedrift. Ifølge statistikk er likviditetsgrad 1 i</t>
  </si>
  <si>
    <t>norsk industrki på litt under 1,2, mens likviditetsgrad 2 er rundt 0,9.</t>
  </si>
  <si>
    <t>Se tabell i læreboka.</t>
  </si>
  <si>
    <t xml:space="preserve"> forutsetter at alt salg er på kreditt</t>
  </si>
  <si>
    <t xml:space="preserve">Oppgave 7.16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</si>
</sst>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\ %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8" fillId="0" borderId="0" applyFont="0" applyFill="0" applyBorder="0" applyAlignment="0" applyProtection="0"/>
    <xf numFmtId="0" fontId="8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0" fontId="5" fillId="0" borderId="0" xfId="0" applyFont="1"/>
    <xf numFmtId="3" fontId="3" fillId="0" borderId="1" xfId="0" applyNumberFormat="1" applyFont="1" applyBorder="1"/>
    <xf numFmtId="3" fontId="3" fillId="0" borderId="2" xfId="0" applyNumberFormat="1" applyFont="1" applyBorder="1"/>
    <xf numFmtId="0" fontId="6" fillId="0" borderId="0" xfId="0" applyFont="1"/>
    <xf numFmtId="0" fontId="5" fillId="0" borderId="0" xfId="2" applyFont="1"/>
    <xf numFmtId="0" fontId="3" fillId="0" borderId="0" xfId="2" applyFont="1"/>
    <xf numFmtId="0" fontId="5" fillId="0" borderId="0" xfId="2" applyFont="1" applyAlignment="1">
      <alignment horizontal="center"/>
    </xf>
    <xf numFmtId="0" fontId="6" fillId="0" borderId="0" xfId="2" applyFont="1"/>
    <xf numFmtId="3" fontId="3" fillId="0" borderId="0" xfId="2" applyNumberFormat="1" applyFont="1"/>
    <xf numFmtId="3" fontId="3" fillId="0" borderId="1" xfId="2" applyNumberFormat="1" applyFont="1" applyBorder="1"/>
    <xf numFmtId="0" fontId="9" fillId="0" borderId="0" xfId="2" applyFont="1"/>
    <xf numFmtId="165" fontId="3" fillId="0" borderId="0" xfId="1" applyNumberFormat="1" applyFont="1"/>
    <xf numFmtId="2" fontId="3" fillId="0" borderId="0" xfId="2" applyNumberFormat="1" applyFont="1"/>
    <xf numFmtId="0" fontId="3" fillId="2" borderId="0" xfId="2" applyFont="1" applyFill="1"/>
    <xf numFmtId="0" fontId="3" fillId="0" borderId="0" xfId="2" applyFont="1" applyFill="1"/>
    <xf numFmtId="0" fontId="7" fillId="0" borderId="0" xfId="2" applyFont="1"/>
    <xf numFmtId="0" fontId="5" fillId="0" borderId="0" xfId="2" quotePrefix="1" applyFont="1"/>
    <xf numFmtId="3" fontId="5" fillId="0" borderId="0" xfId="2" applyNumberFormat="1" applyFont="1" applyAlignment="1">
      <alignment horizontal="center"/>
    </xf>
    <xf numFmtId="1" fontId="3" fillId="0" borderId="0" xfId="2" applyNumberFormat="1" applyFont="1"/>
    <xf numFmtId="4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right"/>
    </xf>
    <xf numFmtId="3" fontId="6" fillId="0" borderId="0" xfId="0" applyNumberFormat="1" applyFont="1"/>
    <xf numFmtId="2" fontId="3" fillId="0" borderId="0" xfId="2" applyNumberFormat="1" applyFont="1" applyFill="1"/>
    <xf numFmtId="4" fontId="3" fillId="0" borderId="0" xfId="2" applyNumberFormat="1" applyFont="1"/>
    <xf numFmtId="0" fontId="3" fillId="0" borderId="2" xfId="0" applyFont="1" applyBorder="1" applyAlignment="1">
      <alignment horizontal="center"/>
    </xf>
  </cellXfs>
  <cellStyles count="5">
    <cellStyle name="Normal" xfId="0" builtinId="0"/>
    <cellStyle name="Normal 2" xfId="2" xr:uid="{00000000-0005-0000-0000-000001000000}"/>
    <cellStyle name="Prosent" xfId="1" builtinId="5"/>
    <cellStyle name="Prosent 2" xfId="3" xr:uid="{36CC034C-FA8E-46E5-A6F6-42907C73F635}"/>
    <cellStyle name="Prosent 2 2" xfId="4" xr:uid="{0B1ED1A4-913C-4B8C-AABA-50379595705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31</xdr:row>
      <xdr:rowOff>76200</xdr:rowOff>
    </xdr:from>
    <xdr:to>
      <xdr:col>10</xdr:col>
      <xdr:colOff>733425</xdr:colOff>
      <xdr:row>34</xdr:row>
      <xdr:rowOff>38100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4457700" y="6353175"/>
          <a:ext cx="3409950" cy="561975"/>
        </a:xfrm>
        <a:prstGeom prst="rect">
          <a:avLst/>
        </a:prstGeom>
        <a:gradFill flip="none"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path path="circle">
            <a:fillToRect r="100000" b="100000"/>
          </a:path>
          <a:tileRect l="-100000" t="-100000"/>
        </a:gradFill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200">
              <a:latin typeface="Times New Roman" panose="02020603050405020304" pitchFamily="18" charset="0"/>
              <a:cs typeface="Times New Roman" panose="02020603050405020304" pitchFamily="18" charset="0"/>
            </a:rPr>
            <a:t>Du</a:t>
          </a:r>
          <a:r>
            <a:rPr lang="nb-NO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finner formlene som er brukt ved beregning av nøkkeltallene ved å klikke på aktuell celle.</a:t>
          </a:r>
          <a:endParaRPr lang="nb-NO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F7A3F-B5F2-4B60-BF21-5DF8BD74E686}">
  <dimension ref="A1:R122"/>
  <sheetViews>
    <sheetView showGridLines="0" topLeftCell="A6" workbookViewId="0">
      <selection activeCell="J22" sqref="J22"/>
    </sheetView>
  </sheetViews>
  <sheetFormatPr baseColWidth="10" defaultRowHeight="15.75" x14ac:dyDescent="0.25"/>
  <cols>
    <col min="1" max="1" width="5.7109375" style="1" customWidth="1"/>
    <col min="2" max="2" width="11.7109375" style="1" customWidth="1"/>
    <col min="3" max="3" width="11.7109375" style="3" customWidth="1"/>
    <col min="4" max="4" width="8.7109375" style="3" customWidth="1"/>
    <col min="5" max="6" width="11.7109375" style="3" customWidth="1"/>
    <col min="7" max="7" width="8.7109375" style="3" customWidth="1"/>
    <col min="8" max="8" width="11.42578125" style="3"/>
    <col min="9" max="16384" width="11.42578125" style="1"/>
  </cols>
  <sheetData>
    <row r="1" spans="1:15" x14ac:dyDescent="0.25">
      <c r="A1" s="4" t="s">
        <v>147</v>
      </c>
    </row>
    <row r="3" spans="1:15" x14ac:dyDescent="0.25">
      <c r="B3" s="29" t="s">
        <v>80</v>
      </c>
      <c r="C3" s="29"/>
      <c r="D3" s="29"/>
      <c r="E3" s="29"/>
      <c r="F3" s="29"/>
      <c r="G3" s="29"/>
    </row>
    <row r="4" spans="1:15" x14ac:dyDescent="0.25">
      <c r="B4" s="7" t="s">
        <v>20</v>
      </c>
      <c r="E4" s="26" t="s">
        <v>21</v>
      </c>
    </row>
    <row r="5" spans="1:15" x14ac:dyDescent="0.25">
      <c r="B5" s="1" t="s">
        <v>1</v>
      </c>
      <c r="D5" s="3">
        <v>1536</v>
      </c>
      <c r="E5" s="3" t="s">
        <v>6</v>
      </c>
      <c r="G5" s="3">
        <v>1152</v>
      </c>
    </row>
    <row r="6" spans="1:15" x14ac:dyDescent="0.25">
      <c r="B6" s="1" t="s">
        <v>33</v>
      </c>
      <c r="D6" s="3">
        <v>768</v>
      </c>
      <c r="E6" s="3" t="s">
        <v>32</v>
      </c>
      <c r="G6" s="3">
        <v>1306</v>
      </c>
    </row>
    <row r="7" spans="1:15" x14ac:dyDescent="0.25">
      <c r="B7" s="1" t="s">
        <v>4</v>
      </c>
      <c r="D7" s="3">
        <v>384</v>
      </c>
      <c r="E7" s="3" t="s">
        <v>22</v>
      </c>
      <c r="G7" s="3">
        <v>998</v>
      </c>
    </row>
    <row r="8" spans="1:15" x14ac:dyDescent="0.25">
      <c r="B8" s="1" t="s">
        <v>78</v>
      </c>
      <c r="D8" s="3">
        <v>768</v>
      </c>
    </row>
    <row r="9" spans="1:15" s="2" customFormat="1" ht="20.25" x14ac:dyDescent="0.3">
      <c r="A9" s="1"/>
      <c r="B9" s="1"/>
      <c r="C9" s="3"/>
      <c r="D9" s="5">
        <f>SUM(D5:D8)</f>
        <v>3456</v>
      </c>
      <c r="E9" s="3"/>
      <c r="F9" s="3"/>
      <c r="G9" s="5">
        <f>SUM(G5:G8)</f>
        <v>3456</v>
      </c>
      <c r="H9" s="3"/>
      <c r="I9" s="1"/>
      <c r="J9" s="1"/>
      <c r="K9" s="1"/>
      <c r="L9" s="1"/>
      <c r="M9" s="1"/>
      <c r="N9" s="1"/>
      <c r="O9" s="1"/>
    </row>
    <row r="11" spans="1:15" x14ac:dyDescent="0.25">
      <c r="A11" s="1" t="s">
        <v>35</v>
      </c>
      <c r="B11" s="1" t="s">
        <v>3</v>
      </c>
      <c r="D11" s="3">
        <f>D6+D7+D8</f>
        <v>1920</v>
      </c>
    </row>
    <row r="12" spans="1:15" x14ac:dyDescent="0.25">
      <c r="B12" s="1" t="s">
        <v>34</v>
      </c>
      <c r="D12" s="3">
        <f>D7+D8</f>
        <v>1152</v>
      </c>
    </row>
    <row r="14" spans="1:15" x14ac:dyDescent="0.25">
      <c r="B14" s="1" t="s">
        <v>81</v>
      </c>
      <c r="F14" s="23"/>
    </row>
    <row r="15" spans="1:15" x14ac:dyDescent="0.25">
      <c r="B15" s="1" t="s">
        <v>82</v>
      </c>
      <c r="F15" s="23"/>
    </row>
    <row r="17" spans="1:7" x14ac:dyDescent="0.25">
      <c r="A17" s="1" t="s">
        <v>41</v>
      </c>
      <c r="B17" s="1" t="s">
        <v>83</v>
      </c>
    </row>
    <row r="18" spans="1:7" x14ac:dyDescent="0.25">
      <c r="B18" s="1" t="s">
        <v>84</v>
      </c>
    </row>
    <row r="19" spans="1:7" x14ac:dyDescent="0.25">
      <c r="B19" s="1" t="s">
        <v>85</v>
      </c>
    </row>
    <row r="20" spans="1:7" x14ac:dyDescent="0.25">
      <c r="B20" s="1" t="s">
        <v>86</v>
      </c>
    </row>
    <row r="21" spans="1:7" x14ac:dyDescent="0.25">
      <c r="B21" s="1" t="s">
        <v>87</v>
      </c>
    </row>
    <row r="22" spans="1:7" x14ac:dyDescent="0.25">
      <c r="B22" s="1" t="s">
        <v>88</v>
      </c>
    </row>
    <row r="25" spans="1:7" x14ac:dyDescent="0.25">
      <c r="A25" s="4" t="s">
        <v>148</v>
      </c>
    </row>
    <row r="27" spans="1:7" x14ac:dyDescent="0.25">
      <c r="B27" s="29" t="s">
        <v>26</v>
      </c>
      <c r="C27" s="29"/>
      <c r="D27" s="29"/>
      <c r="E27" s="29"/>
      <c r="F27" s="29"/>
      <c r="G27" s="29"/>
    </row>
    <row r="28" spans="1:7" x14ac:dyDescent="0.25">
      <c r="B28" s="7" t="s">
        <v>20</v>
      </c>
      <c r="E28" s="26" t="s">
        <v>21</v>
      </c>
    </row>
    <row r="29" spans="1:7" x14ac:dyDescent="0.25">
      <c r="B29" s="1" t="s">
        <v>30</v>
      </c>
      <c r="D29" s="3">
        <v>4160</v>
      </c>
      <c r="E29" s="3" t="s">
        <v>7</v>
      </c>
      <c r="G29" s="3">
        <v>1400</v>
      </c>
    </row>
    <row r="30" spans="1:7" x14ac:dyDescent="0.25">
      <c r="B30" s="1" t="s">
        <v>42</v>
      </c>
      <c r="D30" s="3">
        <v>2770</v>
      </c>
      <c r="E30" s="3" t="s">
        <v>8</v>
      </c>
      <c r="G30" s="3">
        <v>588</v>
      </c>
    </row>
    <row r="31" spans="1:7" x14ac:dyDescent="0.25">
      <c r="B31" s="1" t="s">
        <v>89</v>
      </c>
      <c r="D31" s="3">
        <v>350</v>
      </c>
      <c r="E31" s="3" t="s">
        <v>92</v>
      </c>
      <c r="G31" s="3">
        <v>4984</v>
      </c>
    </row>
    <row r="32" spans="1:7" x14ac:dyDescent="0.25">
      <c r="B32" s="1" t="s">
        <v>90</v>
      </c>
      <c r="D32" s="3">
        <v>140</v>
      </c>
      <c r="E32" s="3" t="s">
        <v>11</v>
      </c>
      <c r="G32" s="3">
        <v>1036</v>
      </c>
    </row>
    <row r="33" spans="1:18" x14ac:dyDescent="0.25">
      <c r="B33" s="1" t="s">
        <v>91</v>
      </c>
      <c r="D33" s="3">
        <v>896</v>
      </c>
      <c r="E33" s="3" t="s">
        <v>12</v>
      </c>
      <c r="G33" s="3">
        <v>350</v>
      </c>
    </row>
    <row r="34" spans="1:18" x14ac:dyDescent="0.25">
      <c r="B34" s="1" t="s">
        <v>4</v>
      </c>
      <c r="D34" s="3">
        <v>728</v>
      </c>
      <c r="E34" s="3" t="s">
        <v>13</v>
      </c>
      <c r="G34" s="3">
        <v>1386</v>
      </c>
    </row>
    <row r="35" spans="1:18" x14ac:dyDescent="0.25">
      <c r="B35" s="1" t="s">
        <v>78</v>
      </c>
      <c r="D35" s="3">
        <v>700</v>
      </c>
    </row>
    <row r="36" spans="1:18" s="2" customFormat="1" ht="20.25" x14ac:dyDescent="0.3">
      <c r="A36" s="1"/>
      <c r="B36" s="1"/>
      <c r="C36" s="3"/>
      <c r="D36" s="5">
        <f>SUM(D29:D35)</f>
        <v>9744</v>
      </c>
      <c r="E36" s="3"/>
      <c r="F36" s="3"/>
      <c r="G36" s="5">
        <f>SUM(G29:G35)</f>
        <v>9744</v>
      </c>
      <c r="H36" s="3"/>
      <c r="I36" s="1"/>
      <c r="J36" s="1"/>
      <c r="K36" s="1"/>
      <c r="L36" s="1"/>
      <c r="M36" s="1"/>
      <c r="N36" s="1"/>
      <c r="O36" s="1"/>
      <c r="P36" s="1"/>
      <c r="Q36" s="1"/>
      <c r="R36" s="1"/>
    </row>
    <row r="38" spans="1:18" x14ac:dyDescent="0.25">
      <c r="A38" s="1" t="s">
        <v>35</v>
      </c>
      <c r="B38" s="1" t="s">
        <v>2</v>
      </c>
      <c r="D38" s="3">
        <f>D29+D30</f>
        <v>6930</v>
      </c>
      <c r="E38" s="3" t="s">
        <v>9</v>
      </c>
      <c r="G38" s="3">
        <f>G29+G30</f>
        <v>1988</v>
      </c>
    </row>
    <row r="39" spans="1:18" x14ac:dyDescent="0.25">
      <c r="B39" s="1" t="s">
        <v>5</v>
      </c>
      <c r="D39" s="3">
        <f>SUM(D31:D35)</f>
        <v>2814</v>
      </c>
      <c r="E39" s="3" t="s">
        <v>10</v>
      </c>
      <c r="G39" s="3">
        <f>G31</f>
        <v>4984</v>
      </c>
    </row>
    <row r="40" spans="1:18" x14ac:dyDescent="0.25">
      <c r="E40" s="3" t="s">
        <v>14</v>
      </c>
      <c r="G40" s="3">
        <f>G32+G33+G34</f>
        <v>2772</v>
      </c>
    </row>
    <row r="41" spans="1:18" s="2" customFormat="1" ht="20.25" x14ac:dyDescent="0.3">
      <c r="A41" s="1"/>
      <c r="B41" s="1"/>
      <c r="C41" s="3"/>
      <c r="D41" s="5">
        <f>SUM(D38:D40)</f>
        <v>9744</v>
      </c>
      <c r="E41" s="3"/>
      <c r="F41" s="3"/>
      <c r="G41" s="5">
        <f>SUM(G38:G40)</f>
        <v>9744</v>
      </c>
      <c r="H41" s="3"/>
      <c r="I41" s="1"/>
      <c r="J41" s="1"/>
      <c r="K41" s="1"/>
      <c r="L41" s="1"/>
      <c r="M41" s="1"/>
      <c r="N41" s="1"/>
      <c r="O41" s="1"/>
      <c r="P41" s="1"/>
    </row>
    <row r="43" spans="1:18" x14ac:dyDescent="0.25">
      <c r="A43" s="1" t="s">
        <v>41</v>
      </c>
      <c r="B43" s="1" t="s">
        <v>34</v>
      </c>
      <c r="D43" s="3">
        <f>D34+D35</f>
        <v>1428</v>
      </c>
    </row>
    <row r="45" spans="1:18" x14ac:dyDescent="0.25">
      <c r="B45" s="1" t="s">
        <v>93</v>
      </c>
      <c r="F45" s="23" t="s">
        <v>95</v>
      </c>
    </row>
    <row r="46" spans="1:18" x14ac:dyDescent="0.25">
      <c r="B46" s="1" t="s">
        <v>94</v>
      </c>
      <c r="F46" s="23" t="s">
        <v>96</v>
      </c>
    </row>
    <row r="48" spans="1:18" x14ac:dyDescent="0.25">
      <c r="B48" s="1" t="s">
        <v>97</v>
      </c>
    </row>
    <row r="49" spans="1:2" x14ac:dyDescent="0.25">
      <c r="B49" s="1" t="s">
        <v>98</v>
      </c>
    </row>
    <row r="50" spans="1:2" x14ac:dyDescent="0.25">
      <c r="B50" s="1" t="s">
        <v>99</v>
      </c>
    </row>
    <row r="51" spans="1:2" x14ac:dyDescent="0.25">
      <c r="B51" s="1" t="s">
        <v>153</v>
      </c>
    </row>
    <row r="52" spans="1:2" x14ac:dyDescent="0.25">
      <c r="B52" s="1" t="s">
        <v>154</v>
      </c>
    </row>
    <row r="53" spans="1:2" x14ac:dyDescent="0.25">
      <c r="B53" s="1" t="s">
        <v>155</v>
      </c>
    </row>
    <row r="55" spans="1:2" x14ac:dyDescent="0.25">
      <c r="A55" s="4" t="s">
        <v>149</v>
      </c>
    </row>
    <row r="57" spans="1:2" x14ac:dyDescent="0.25">
      <c r="A57" s="1" t="s">
        <v>35</v>
      </c>
      <c r="B57" s="1" t="s">
        <v>100</v>
      </c>
    </row>
    <row r="59" spans="1:2" x14ac:dyDescent="0.25">
      <c r="A59" s="1" t="s">
        <v>41</v>
      </c>
      <c r="B59" s="1" t="s">
        <v>101</v>
      </c>
    </row>
    <row r="61" spans="1:2" x14ac:dyDescent="0.25">
      <c r="A61" s="1" t="s">
        <v>75</v>
      </c>
      <c r="B61" s="1" t="s">
        <v>102</v>
      </c>
    </row>
    <row r="63" spans="1:2" x14ac:dyDescent="0.25">
      <c r="B63" s="1" t="s">
        <v>103</v>
      </c>
    </row>
    <row r="66" spans="1:2" x14ac:dyDescent="0.25">
      <c r="A66" s="4" t="s">
        <v>150</v>
      </c>
    </row>
    <row r="67" spans="1:2" x14ac:dyDescent="0.25">
      <c r="A67" s="4"/>
    </row>
    <row r="68" spans="1:2" x14ac:dyDescent="0.25">
      <c r="A68" s="1" t="s">
        <v>35</v>
      </c>
      <c r="B68" s="1" t="s">
        <v>104</v>
      </c>
    </row>
    <row r="69" spans="1:2" x14ac:dyDescent="0.25">
      <c r="B69" s="1" t="s">
        <v>105</v>
      </c>
    </row>
    <row r="71" spans="1:2" x14ac:dyDescent="0.25">
      <c r="A71" s="1" t="s">
        <v>41</v>
      </c>
      <c r="B71" s="1" t="s">
        <v>106</v>
      </c>
    </row>
    <row r="72" spans="1:2" x14ac:dyDescent="0.25">
      <c r="B72" s="1" t="s">
        <v>107</v>
      </c>
    </row>
    <row r="73" spans="1:2" x14ac:dyDescent="0.25">
      <c r="B73" s="1" t="s">
        <v>108</v>
      </c>
    </row>
    <row r="75" spans="1:2" x14ac:dyDescent="0.25">
      <c r="A75" s="1" t="s">
        <v>75</v>
      </c>
      <c r="B75" s="1" t="s">
        <v>109</v>
      </c>
    </row>
    <row r="76" spans="1:2" x14ac:dyDescent="0.25">
      <c r="B76" s="1" t="s">
        <v>110</v>
      </c>
    </row>
    <row r="79" spans="1:2" x14ac:dyDescent="0.25">
      <c r="A79" s="4" t="s">
        <v>151</v>
      </c>
    </row>
    <row r="81" spans="1:15" x14ac:dyDescent="0.25">
      <c r="A81" s="1" t="s">
        <v>35</v>
      </c>
      <c r="B81" s="1" t="s">
        <v>111</v>
      </c>
    </row>
    <row r="82" spans="1:15" x14ac:dyDescent="0.25">
      <c r="B82" s="1" t="s">
        <v>112</v>
      </c>
    </row>
    <row r="84" spans="1:15" x14ac:dyDescent="0.25">
      <c r="A84" s="1" t="s">
        <v>41</v>
      </c>
      <c r="B84" s="1" t="s">
        <v>0</v>
      </c>
      <c r="E84" s="3">
        <v>5400000</v>
      </c>
    </row>
    <row r="85" spans="1:15" x14ac:dyDescent="0.25">
      <c r="A85" s="24" t="s">
        <v>15</v>
      </c>
      <c r="B85" s="1" t="s">
        <v>113</v>
      </c>
      <c r="E85" s="6">
        <v>100000</v>
      </c>
    </row>
    <row r="86" spans="1:15" s="2" customFormat="1" ht="20.25" x14ac:dyDescent="0.3">
      <c r="A86" s="25" t="s">
        <v>16</v>
      </c>
      <c r="B86" s="1" t="s">
        <v>114</v>
      </c>
      <c r="C86" s="3"/>
      <c r="D86" s="3"/>
      <c r="E86" s="3">
        <f>E84-E85</f>
        <v>5300000</v>
      </c>
      <c r="F86" s="3"/>
      <c r="G86" s="3"/>
      <c r="H86" s="3"/>
      <c r="I86" s="1"/>
      <c r="J86" s="1"/>
      <c r="K86" s="1"/>
      <c r="L86" s="1"/>
      <c r="M86" s="1"/>
      <c r="N86" s="1"/>
      <c r="O86" s="1"/>
    </row>
    <row r="87" spans="1:15" x14ac:dyDescent="0.25">
      <c r="A87" s="25" t="s">
        <v>18</v>
      </c>
      <c r="B87" s="1" t="s">
        <v>115</v>
      </c>
      <c r="E87" s="3">
        <f>E86*0.25</f>
        <v>1325000</v>
      </c>
    </row>
    <row r="88" spans="1:15" s="2" customFormat="1" ht="20.25" x14ac:dyDescent="0.3">
      <c r="A88" s="25" t="s">
        <v>16</v>
      </c>
      <c r="B88" s="1" t="s">
        <v>116</v>
      </c>
      <c r="C88" s="3"/>
      <c r="D88" s="3"/>
      <c r="E88" s="5">
        <f>SUM(E86:E87)</f>
        <v>6625000</v>
      </c>
      <c r="F88" s="3"/>
      <c r="G88" s="3"/>
      <c r="H88" s="3"/>
      <c r="I88" s="1"/>
      <c r="J88" s="1"/>
      <c r="K88" s="1"/>
      <c r="L88" s="1"/>
      <c r="M88" s="1"/>
      <c r="N88" s="1"/>
      <c r="O88" s="1"/>
    </row>
    <row r="90" spans="1:15" x14ac:dyDescent="0.25">
      <c r="B90" s="1" t="s">
        <v>117</v>
      </c>
    </row>
    <row r="95" spans="1:15" x14ac:dyDescent="0.25">
      <c r="A95" s="4" t="s">
        <v>152</v>
      </c>
    </row>
    <row r="97" spans="1:2" x14ac:dyDescent="0.25">
      <c r="B97" s="1" t="s">
        <v>118</v>
      </c>
    </row>
    <row r="98" spans="1:2" x14ac:dyDescent="0.25">
      <c r="B98" s="1" t="s">
        <v>119</v>
      </c>
    </row>
    <row r="99" spans="1:2" x14ac:dyDescent="0.25">
      <c r="B99" s="1" t="s">
        <v>120</v>
      </c>
    </row>
    <row r="100" spans="1:2" x14ac:dyDescent="0.25">
      <c r="B100" s="1" t="s">
        <v>123</v>
      </c>
    </row>
    <row r="102" spans="1:2" x14ac:dyDescent="0.25">
      <c r="A102" s="1" t="s">
        <v>35</v>
      </c>
      <c r="B102" s="1" t="s">
        <v>121</v>
      </c>
    </row>
    <row r="104" spans="1:2" x14ac:dyDescent="0.25">
      <c r="B104" s="1" t="s">
        <v>122</v>
      </c>
    </row>
    <row r="106" spans="1:2" x14ac:dyDescent="0.25">
      <c r="B106" s="1" t="s">
        <v>124</v>
      </c>
    </row>
    <row r="108" spans="1:2" x14ac:dyDescent="0.25">
      <c r="A108" s="1" t="s">
        <v>41</v>
      </c>
      <c r="B108" s="1" t="s">
        <v>125</v>
      </c>
    </row>
    <row r="109" spans="1:2" x14ac:dyDescent="0.25">
      <c r="B109" s="1" t="s">
        <v>126</v>
      </c>
    </row>
    <row r="110" spans="1:2" x14ac:dyDescent="0.25">
      <c r="B110" s="1" t="s">
        <v>127</v>
      </c>
    </row>
    <row r="111" spans="1:2" x14ac:dyDescent="0.25">
      <c r="B111" s="1" t="s">
        <v>128</v>
      </c>
    </row>
    <row r="112" spans="1:2" x14ac:dyDescent="0.25">
      <c r="B112" s="1" t="s">
        <v>129</v>
      </c>
    </row>
    <row r="113" spans="1:8" x14ac:dyDescent="0.25">
      <c r="B113" s="1" t="s">
        <v>130</v>
      </c>
    </row>
    <row r="115" spans="1:8" x14ac:dyDescent="0.25">
      <c r="B115" s="1" t="s">
        <v>131</v>
      </c>
    </row>
    <row r="116" spans="1:8" x14ac:dyDescent="0.25">
      <c r="B116" s="1" t="s">
        <v>132</v>
      </c>
    </row>
    <row r="118" spans="1:8" x14ac:dyDescent="0.25">
      <c r="A118" s="1" t="s">
        <v>75</v>
      </c>
      <c r="B118" s="1" t="s">
        <v>133</v>
      </c>
      <c r="H118" s="23"/>
    </row>
    <row r="120" spans="1:8" x14ac:dyDescent="0.25">
      <c r="B120" s="1" t="s">
        <v>134</v>
      </c>
    </row>
    <row r="122" spans="1:8" x14ac:dyDescent="0.25">
      <c r="A122" s="1" t="s">
        <v>76</v>
      </c>
      <c r="B122" s="1" t="s">
        <v>135</v>
      </c>
    </row>
  </sheetData>
  <mergeCells count="2">
    <mergeCell ref="B3:G3"/>
    <mergeCell ref="B27:G27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96"/>
  <sheetViews>
    <sheetView showGridLines="0" tabSelected="1" topLeftCell="A72" workbookViewId="0">
      <selection activeCell="J22" sqref="J22"/>
    </sheetView>
  </sheetViews>
  <sheetFormatPr baseColWidth="10" defaultRowHeight="15.75" x14ac:dyDescent="0.25"/>
  <cols>
    <col min="1" max="1" width="3.7109375" style="9" customWidth="1"/>
    <col min="2" max="2" width="31.28515625" style="9" customWidth="1"/>
    <col min="3" max="4" width="9.5703125" style="9" customWidth="1"/>
    <col min="5" max="9" width="8.28515625" style="9" customWidth="1"/>
    <col min="10" max="255" width="11.42578125" style="9"/>
    <col min="256" max="256" width="3.7109375" style="9" customWidth="1"/>
    <col min="257" max="257" width="27.140625" style="9" bestFit="1" customWidth="1"/>
    <col min="258" max="265" width="8.28515625" style="9" customWidth="1"/>
    <col min="266" max="511" width="11.42578125" style="9"/>
    <col min="512" max="512" width="3.7109375" style="9" customWidth="1"/>
    <col min="513" max="513" width="27.140625" style="9" bestFit="1" customWidth="1"/>
    <col min="514" max="521" width="8.28515625" style="9" customWidth="1"/>
    <col min="522" max="767" width="11.42578125" style="9"/>
    <col min="768" max="768" width="3.7109375" style="9" customWidth="1"/>
    <col min="769" max="769" width="27.140625" style="9" bestFit="1" customWidth="1"/>
    <col min="770" max="777" width="8.28515625" style="9" customWidth="1"/>
    <col min="778" max="1023" width="11.42578125" style="9"/>
    <col min="1024" max="1024" width="3.7109375" style="9" customWidth="1"/>
    <col min="1025" max="1025" width="27.140625" style="9" bestFit="1" customWidth="1"/>
    <col min="1026" max="1033" width="8.28515625" style="9" customWidth="1"/>
    <col min="1034" max="1279" width="11.42578125" style="9"/>
    <col min="1280" max="1280" width="3.7109375" style="9" customWidth="1"/>
    <col min="1281" max="1281" width="27.140625" style="9" bestFit="1" customWidth="1"/>
    <col min="1282" max="1289" width="8.28515625" style="9" customWidth="1"/>
    <col min="1290" max="1535" width="11.42578125" style="9"/>
    <col min="1536" max="1536" width="3.7109375" style="9" customWidth="1"/>
    <col min="1537" max="1537" width="27.140625" style="9" bestFit="1" customWidth="1"/>
    <col min="1538" max="1545" width="8.28515625" style="9" customWidth="1"/>
    <col min="1546" max="1791" width="11.42578125" style="9"/>
    <col min="1792" max="1792" width="3.7109375" style="9" customWidth="1"/>
    <col min="1793" max="1793" width="27.140625" style="9" bestFit="1" customWidth="1"/>
    <col min="1794" max="1801" width="8.28515625" style="9" customWidth="1"/>
    <col min="1802" max="2047" width="11.42578125" style="9"/>
    <col min="2048" max="2048" width="3.7109375" style="9" customWidth="1"/>
    <col min="2049" max="2049" width="27.140625" style="9" bestFit="1" customWidth="1"/>
    <col min="2050" max="2057" width="8.28515625" style="9" customWidth="1"/>
    <col min="2058" max="2303" width="11.42578125" style="9"/>
    <col min="2304" max="2304" width="3.7109375" style="9" customWidth="1"/>
    <col min="2305" max="2305" width="27.140625" style="9" bestFit="1" customWidth="1"/>
    <col min="2306" max="2313" width="8.28515625" style="9" customWidth="1"/>
    <col min="2314" max="2559" width="11.42578125" style="9"/>
    <col min="2560" max="2560" width="3.7109375" style="9" customWidth="1"/>
    <col min="2561" max="2561" width="27.140625" style="9" bestFit="1" customWidth="1"/>
    <col min="2562" max="2569" width="8.28515625" style="9" customWidth="1"/>
    <col min="2570" max="2815" width="11.42578125" style="9"/>
    <col min="2816" max="2816" width="3.7109375" style="9" customWidth="1"/>
    <col min="2817" max="2817" width="27.140625" style="9" bestFit="1" customWidth="1"/>
    <col min="2818" max="2825" width="8.28515625" style="9" customWidth="1"/>
    <col min="2826" max="3071" width="11.42578125" style="9"/>
    <col min="3072" max="3072" width="3.7109375" style="9" customWidth="1"/>
    <col min="3073" max="3073" width="27.140625" style="9" bestFit="1" customWidth="1"/>
    <col min="3074" max="3081" width="8.28515625" style="9" customWidth="1"/>
    <col min="3082" max="3327" width="11.42578125" style="9"/>
    <col min="3328" max="3328" width="3.7109375" style="9" customWidth="1"/>
    <col min="3329" max="3329" width="27.140625" style="9" bestFit="1" customWidth="1"/>
    <col min="3330" max="3337" width="8.28515625" style="9" customWidth="1"/>
    <col min="3338" max="3583" width="11.42578125" style="9"/>
    <col min="3584" max="3584" width="3.7109375" style="9" customWidth="1"/>
    <col min="3585" max="3585" width="27.140625" style="9" bestFit="1" customWidth="1"/>
    <col min="3586" max="3593" width="8.28515625" style="9" customWidth="1"/>
    <col min="3594" max="3839" width="11.42578125" style="9"/>
    <col min="3840" max="3840" width="3.7109375" style="9" customWidth="1"/>
    <col min="3841" max="3841" width="27.140625" style="9" bestFit="1" customWidth="1"/>
    <col min="3842" max="3849" width="8.28515625" style="9" customWidth="1"/>
    <col min="3850" max="4095" width="11.42578125" style="9"/>
    <col min="4096" max="4096" width="3.7109375" style="9" customWidth="1"/>
    <col min="4097" max="4097" width="27.140625" style="9" bestFit="1" customWidth="1"/>
    <col min="4098" max="4105" width="8.28515625" style="9" customWidth="1"/>
    <col min="4106" max="4351" width="11.42578125" style="9"/>
    <col min="4352" max="4352" width="3.7109375" style="9" customWidth="1"/>
    <col min="4353" max="4353" width="27.140625" style="9" bestFit="1" customWidth="1"/>
    <col min="4354" max="4361" width="8.28515625" style="9" customWidth="1"/>
    <col min="4362" max="4607" width="11.42578125" style="9"/>
    <col min="4608" max="4608" width="3.7109375" style="9" customWidth="1"/>
    <col min="4609" max="4609" width="27.140625" style="9" bestFit="1" customWidth="1"/>
    <col min="4610" max="4617" width="8.28515625" style="9" customWidth="1"/>
    <col min="4618" max="4863" width="11.42578125" style="9"/>
    <col min="4864" max="4864" width="3.7109375" style="9" customWidth="1"/>
    <col min="4865" max="4865" width="27.140625" style="9" bestFit="1" customWidth="1"/>
    <col min="4866" max="4873" width="8.28515625" style="9" customWidth="1"/>
    <col min="4874" max="5119" width="11.42578125" style="9"/>
    <col min="5120" max="5120" width="3.7109375" style="9" customWidth="1"/>
    <col min="5121" max="5121" width="27.140625" style="9" bestFit="1" customWidth="1"/>
    <col min="5122" max="5129" width="8.28515625" style="9" customWidth="1"/>
    <col min="5130" max="5375" width="11.42578125" style="9"/>
    <col min="5376" max="5376" width="3.7109375" style="9" customWidth="1"/>
    <col min="5377" max="5377" width="27.140625" style="9" bestFit="1" customWidth="1"/>
    <col min="5378" max="5385" width="8.28515625" style="9" customWidth="1"/>
    <col min="5386" max="5631" width="11.42578125" style="9"/>
    <col min="5632" max="5632" width="3.7109375" style="9" customWidth="1"/>
    <col min="5633" max="5633" width="27.140625" style="9" bestFit="1" customWidth="1"/>
    <col min="5634" max="5641" width="8.28515625" style="9" customWidth="1"/>
    <col min="5642" max="5887" width="11.42578125" style="9"/>
    <col min="5888" max="5888" width="3.7109375" style="9" customWidth="1"/>
    <col min="5889" max="5889" width="27.140625" style="9" bestFit="1" customWidth="1"/>
    <col min="5890" max="5897" width="8.28515625" style="9" customWidth="1"/>
    <col min="5898" max="6143" width="11.42578125" style="9"/>
    <col min="6144" max="6144" width="3.7109375" style="9" customWidth="1"/>
    <col min="6145" max="6145" width="27.140625" style="9" bestFit="1" customWidth="1"/>
    <col min="6146" max="6153" width="8.28515625" style="9" customWidth="1"/>
    <col min="6154" max="6399" width="11.42578125" style="9"/>
    <col min="6400" max="6400" width="3.7109375" style="9" customWidth="1"/>
    <col min="6401" max="6401" width="27.140625" style="9" bestFit="1" customWidth="1"/>
    <col min="6402" max="6409" width="8.28515625" style="9" customWidth="1"/>
    <col min="6410" max="6655" width="11.42578125" style="9"/>
    <col min="6656" max="6656" width="3.7109375" style="9" customWidth="1"/>
    <col min="6657" max="6657" width="27.140625" style="9" bestFit="1" customWidth="1"/>
    <col min="6658" max="6665" width="8.28515625" style="9" customWidth="1"/>
    <col min="6666" max="6911" width="11.42578125" style="9"/>
    <col min="6912" max="6912" width="3.7109375" style="9" customWidth="1"/>
    <col min="6913" max="6913" width="27.140625" style="9" bestFit="1" customWidth="1"/>
    <col min="6914" max="6921" width="8.28515625" style="9" customWidth="1"/>
    <col min="6922" max="7167" width="11.42578125" style="9"/>
    <col min="7168" max="7168" width="3.7109375" style="9" customWidth="1"/>
    <col min="7169" max="7169" width="27.140625" style="9" bestFit="1" customWidth="1"/>
    <col min="7170" max="7177" width="8.28515625" style="9" customWidth="1"/>
    <col min="7178" max="7423" width="11.42578125" style="9"/>
    <col min="7424" max="7424" width="3.7109375" style="9" customWidth="1"/>
    <col min="7425" max="7425" width="27.140625" style="9" bestFit="1" customWidth="1"/>
    <col min="7426" max="7433" width="8.28515625" style="9" customWidth="1"/>
    <col min="7434" max="7679" width="11.42578125" style="9"/>
    <col min="7680" max="7680" width="3.7109375" style="9" customWidth="1"/>
    <col min="7681" max="7681" width="27.140625" style="9" bestFit="1" customWidth="1"/>
    <col min="7682" max="7689" width="8.28515625" style="9" customWidth="1"/>
    <col min="7690" max="7935" width="11.42578125" style="9"/>
    <col min="7936" max="7936" width="3.7109375" style="9" customWidth="1"/>
    <col min="7937" max="7937" width="27.140625" style="9" bestFit="1" customWidth="1"/>
    <col min="7938" max="7945" width="8.28515625" style="9" customWidth="1"/>
    <col min="7946" max="8191" width="11.42578125" style="9"/>
    <col min="8192" max="8192" width="3.7109375" style="9" customWidth="1"/>
    <col min="8193" max="8193" width="27.140625" style="9" bestFit="1" customWidth="1"/>
    <col min="8194" max="8201" width="8.28515625" style="9" customWidth="1"/>
    <col min="8202" max="8447" width="11.42578125" style="9"/>
    <col min="8448" max="8448" width="3.7109375" style="9" customWidth="1"/>
    <col min="8449" max="8449" width="27.140625" style="9" bestFit="1" customWidth="1"/>
    <col min="8450" max="8457" width="8.28515625" style="9" customWidth="1"/>
    <col min="8458" max="8703" width="11.42578125" style="9"/>
    <col min="8704" max="8704" width="3.7109375" style="9" customWidth="1"/>
    <col min="8705" max="8705" width="27.140625" style="9" bestFit="1" customWidth="1"/>
    <col min="8706" max="8713" width="8.28515625" style="9" customWidth="1"/>
    <col min="8714" max="8959" width="11.42578125" style="9"/>
    <col min="8960" max="8960" width="3.7109375" style="9" customWidth="1"/>
    <col min="8961" max="8961" width="27.140625" style="9" bestFit="1" customWidth="1"/>
    <col min="8962" max="8969" width="8.28515625" style="9" customWidth="1"/>
    <col min="8970" max="9215" width="11.42578125" style="9"/>
    <col min="9216" max="9216" width="3.7109375" style="9" customWidth="1"/>
    <col min="9217" max="9217" width="27.140625" style="9" bestFit="1" customWidth="1"/>
    <col min="9218" max="9225" width="8.28515625" style="9" customWidth="1"/>
    <col min="9226" max="9471" width="11.42578125" style="9"/>
    <col min="9472" max="9472" width="3.7109375" style="9" customWidth="1"/>
    <col min="9473" max="9473" width="27.140625" style="9" bestFit="1" customWidth="1"/>
    <col min="9474" max="9481" width="8.28515625" style="9" customWidth="1"/>
    <col min="9482" max="9727" width="11.42578125" style="9"/>
    <col min="9728" max="9728" width="3.7109375" style="9" customWidth="1"/>
    <col min="9729" max="9729" width="27.140625" style="9" bestFit="1" customWidth="1"/>
    <col min="9730" max="9737" width="8.28515625" style="9" customWidth="1"/>
    <col min="9738" max="9983" width="11.42578125" style="9"/>
    <col min="9984" max="9984" width="3.7109375" style="9" customWidth="1"/>
    <col min="9985" max="9985" width="27.140625" style="9" bestFit="1" customWidth="1"/>
    <col min="9986" max="9993" width="8.28515625" style="9" customWidth="1"/>
    <col min="9994" max="10239" width="11.42578125" style="9"/>
    <col min="10240" max="10240" width="3.7109375" style="9" customWidth="1"/>
    <col min="10241" max="10241" width="27.140625" style="9" bestFit="1" customWidth="1"/>
    <col min="10242" max="10249" width="8.28515625" style="9" customWidth="1"/>
    <col min="10250" max="10495" width="11.42578125" style="9"/>
    <col min="10496" max="10496" width="3.7109375" style="9" customWidth="1"/>
    <col min="10497" max="10497" width="27.140625" style="9" bestFit="1" customWidth="1"/>
    <col min="10498" max="10505" width="8.28515625" style="9" customWidth="1"/>
    <col min="10506" max="10751" width="11.42578125" style="9"/>
    <col min="10752" max="10752" width="3.7109375" style="9" customWidth="1"/>
    <col min="10753" max="10753" width="27.140625" style="9" bestFit="1" customWidth="1"/>
    <col min="10754" max="10761" width="8.28515625" style="9" customWidth="1"/>
    <col min="10762" max="11007" width="11.42578125" style="9"/>
    <col min="11008" max="11008" width="3.7109375" style="9" customWidth="1"/>
    <col min="11009" max="11009" width="27.140625" style="9" bestFit="1" customWidth="1"/>
    <col min="11010" max="11017" width="8.28515625" style="9" customWidth="1"/>
    <col min="11018" max="11263" width="11.42578125" style="9"/>
    <col min="11264" max="11264" width="3.7109375" style="9" customWidth="1"/>
    <col min="11265" max="11265" width="27.140625" style="9" bestFit="1" customWidth="1"/>
    <col min="11266" max="11273" width="8.28515625" style="9" customWidth="1"/>
    <col min="11274" max="11519" width="11.42578125" style="9"/>
    <col min="11520" max="11520" width="3.7109375" style="9" customWidth="1"/>
    <col min="11521" max="11521" width="27.140625" style="9" bestFit="1" customWidth="1"/>
    <col min="11522" max="11529" width="8.28515625" style="9" customWidth="1"/>
    <col min="11530" max="11775" width="11.42578125" style="9"/>
    <col min="11776" max="11776" width="3.7109375" style="9" customWidth="1"/>
    <col min="11777" max="11777" width="27.140625" style="9" bestFit="1" customWidth="1"/>
    <col min="11778" max="11785" width="8.28515625" style="9" customWidth="1"/>
    <col min="11786" max="12031" width="11.42578125" style="9"/>
    <col min="12032" max="12032" width="3.7109375" style="9" customWidth="1"/>
    <col min="12033" max="12033" width="27.140625" style="9" bestFit="1" customWidth="1"/>
    <col min="12034" max="12041" width="8.28515625" style="9" customWidth="1"/>
    <col min="12042" max="12287" width="11.42578125" style="9"/>
    <col min="12288" max="12288" width="3.7109375" style="9" customWidth="1"/>
    <col min="12289" max="12289" width="27.140625" style="9" bestFit="1" customWidth="1"/>
    <col min="12290" max="12297" width="8.28515625" style="9" customWidth="1"/>
    <col min="12298" max="12543" width="11.42578125" style="9"/>
    <col min="12544" max="12544" width="3.7109375" style="9" customWidth="1"/>
    <col min="12545" max="12545" width="27.140625" style="9" bestFit="1" customWidth="1"/>
    <col min="12546" max="12553" width="8.28515625" style="9" customWidth="1"/>
    <col min="12554" max="12799" width="11.42578125" style="9"/>
    <col min="12800" max="12800" width="3.7109375" style="9" customWidth="1"/>
    <col min="12801" max="12801" width="27.140625" style="9" bestFit="1" customWidth="1"/>
    <col min="12802" max="12809" width="8.28515625" style="9" customWidth="1"/>
    <col min="12810" max="13055" width="11.42578125" style="9"/>
    <col min="13056" max="13056" width="3.7109375" style="9" customWidth="1"/>
    <col min="13057" max="13057" width="27.140625" style="9" bestFit="1" customWidth="1"/>
    <col min="13058" max="13065" width="8.28515625" style="9" customWidth="1"/>
    <col min="13066" max="13311" width="11.42578125" style="9"/>
    <col min="13312" max="13312" width="3.7109375" style="9" customWidth="1"/>
    <col min="13313" max="13313" width="27.140625" style="9" bestFit="1" customWidth="1"/>
    <col min="13314" max="13321" width="8.28515625" style="9" customWidth="1"/>
    <col min="13322" max="13567" width="11.42578125" style="9"/>
    <col min="13568" max="13568" width="3.7109375" style="9" customWidth="1"/>
    <col min="13569" max="13569" width="27.140625" style="9" bestFit="1" customWidth="1"/>
    <col min="13570" max="13577" width="8.28515625" style="9" customWidth="1"/>
    <col min="13578" max="13823" width="11.42578125" style="9"/>
    <col min="13824" max="13824" width="3.7109375" style="9" customWidth="1"/>
    <col min="13825" max="13825" width="27.140625" style="9" bestFit="1" customWidth="1"/>
    <col min="13826" max="13833" width="8.28515625" style="9" customWidth="1"/>
    <col min="13834" max="14079" width="11.42578125" style="9"/>
    <col min="14080" max="14080" width="3.7109375" style="9" customWidth="1"/>
    <col min="14081" max="14081" width="27.140625" style="9" bestFit="1" customWidth="1"/>
    <col min="14082" max="14089" width="8.28515625" style="9" customWidth="1"/>
    <col min="14090" max="14335" width="11.42578125" style="9"/>
    <col min="14336" max="14336" width="3.7109375" style="9" customWidth="1"/>
    <col min="14337" max="14337" width="27.140625" style="9" bestFit="1" customWidth="1"/>
    <col min="14338" max="14345" width="8.28515625" style="9" customWidth="1"/>
    <col min="14346" max="14591" width="11.42578125" style="9"/>
    <col min="14592" max="14592" width="3.7109375" style="9" customWidth="1"/>
    <col min="14593" max="14593" width="27.140625" style="9" bestFit="1" customWidth="1"/>
    <col min="14594" max="14601" width="8.28515625" style="9" customWidth="1"/>
    <col min="14602" max="14847" width="11.42578125" style="9"/>
    <col min="14848" max="14848" width="3.7109375" style="9" customWidth="1"/>
    <col min="14849" max="14849" width="27.140625" style="9" bestFit="1" customWidth="1"/>
    <col min="14850" max="14857" width="8.28515625" style="9" customWidth="1"/>
    <col min="14858" max="15103" width="11.42578125" style="9"/>
    <col min="15104" max="15104" width="3.7109375" style="9" customWidth="1"/>
    <col min="15105" max="15105" width="27.140625" style="9" bestFit="1" customWidth="1"/>
    <col min="15106" max="15113" width="8.28515625" style="9" customWidth="1"/>
    <col min="15114" max="15359" width="11.42578125" style="9"/>
    <col min="15360" max="15360" width="3.7109375" style="9" customWidth="1"/>
    <col min="15361" max="15361" width="27.140625" style="9" bestFit="1" customWidth="1"/>
    <col min="15362" max="15369" width="8.28515625" style="9" customWidth="1"/>
    <col min="15370" max="15615" width="11.42578125" style="9"/>
    <col min="15616" max="15616" width="3.7109375" style="9" customWidth="1"/>
    <col min="15617" max="15617" width="27.140625" style="9" bestFit="1" customWidth="1"/>
    <col min="15618" max="15625" width="8.28515625" style="9" customWidth="1"/>
    <col min="15626" max="15871" width="11.42578125" style="9"/>
    <col min="15872" max="15872" width="3.7109375" style="9" customWidth="1"/>
    <col min="15873" max="15873" width="27.140625" style="9" bestFit="1" customWidth="1"/>
    <col min="15874" max="15881" width="8.28515625" style="9" customWidth="1"/>
    <col min="15882" max="16127" width="11.42578125" style="9"/>
    <col min="16128" max="16128" width="3.7109375" style="9" customWidth="1"/>
    <col min="16129" max="16129" width="27.140625" style="9" bestFit="1" customWidth="1"/>
    <col min="16130" max="16137" width="8.28515625" style="9" customWidth="1"/>
    <col min="16138" max="16384" width="11.42578125" style="9"/>
  </cols>
  <sheetData>
    <row r="1" spans="2:5" x14ac:dyDescent="0.25">
      <c r="B1" s="8" t="s">
        <v>157</v>
      </c>
    </row>
    <row r="3" spans="2:5" x14ac:dyDescent="0.25">
      <c r="B3" s="8" t="s">
        <v>26</v>
      </c>
      <c r="C3" s="10" t="s">
        <v>27</v>
      </c>
      <c r="D3" s="10" t="s">
        <v>28</v>
      </c>
    </row>
    <row r="4" spans="2:5" x14ac:dyDescent="0.25">
      <c r="B4" s="11" t="s">
        <v>29</v>
      </c>
    </row>
    <row r="5" spans="2:5" x14ac:dyDescent="0.25">
      <c r="B5" s="9" t="s">
        <v>44</v>
      </c>
      <c r="C5" s="12">
        <v>0</v>
      </c>
      <c r="D5" s="12">
        <v>2592</v>
      </c>
    </row>
    <row r="6" spans="2:5" x14ac:dyDescent="0.25">
      <c r="B6" s="9" t="s">
        <v>45</v>
      </c>
      <c r="C6" s="12">
        <v>2280</v>
      </c>
      <c r="D6" s="12">
        <v>1296</v>
      </c>
    </row>
    <row r="7" spans="2:5" x14ac:dyDescent="0.25">
      <c r="B7" s="9" t="s">
        <v>33</v>
      </c>
      <c r="C7" s="12">
        <v>1480</v>
      </c>
      <c r="D7" s="12">
        <v>1368</v>
      </c>
    </row>
    <row r="8" spans="2:5" x14ac:dyDescent="0.25">
      <c r="B8" s="9" t="s">
        <v>4</v>
      </c>
      <c r="C8" s="12">
        <v>1784</v>
      </c>
      <c r="D8" s="12">
        <v>1496</v>
      </c>
    </row>
    <row r="9" spans="2:5" x14ac:dyDescent="0.25">
      <c r="B9" s="9" t="s">
        <v>79</v>
      </c>
      <c r="C9" s="12">
        <v>1968</v>
      </c>
      <c r="D9" s="12">
        <v>520</v>
      </c>
    </row>
    <row r="10" spans="2:5" s="14" customFormat="1" ht="18.75" x14ac:dyDescent="0.3">
      <c r="B10" s="9" t="s">
        <v>19</v>
      </c>
      <c r="C10" s="13">
        <f>SUM(C4:C9)</f>
        <v>7512</v>
      </c>
      <c r="D10" s="13">
        <f>SUM(D4:D9)</f>
        <v>7272</v>
      </c>
      <c r="E10" s="9"/>
    </row>
    <row r="11" spans="2:5" x14ac:dyDescent="0.25">
      <c r="C11" s="12"/>
      <c r="D11" s="12"/>
    </row>
    <row r="12" spans="2:5" x14ac:dyDescent="0.25">
      <c r="B12" s="11" t="s">
        <v>31</v>
      </c>
      <c r="C12" s="12"/>
      <c r="D12" s="12"/>
    </row>
    <row r="13" spans="2:5" x14ac:dyDescent="0.25">
      <c r="B13" s="9" t="s">
        <v>6</v>
      </c>
      <c r="C13" s="12">
        <v>4400</v>
      </c>
      <c r="D13" s="12">
        <v>2400</v>
      </c>
    </row>
    <row r="14" spans="2:5" x14ac:dyDescent="0.25">
      <c r="B14" s="9" t="s">
        <v>32</v>
      </c>
      <c r="C14" s="12">
        <v>360</v>
      </c>
      <c r="D14" s="12">
        <v>2088</v>
      </c>
    </row>
    <row r="15" spans="2:5" x14ac:dyDescent="0.25">
      <c r="B15" s="9" t="s">
        <v>63</v>
      </c>
      <c r="C15" s="12">
        <v>432</v>
      </c>
      <c r="D15" s="12">
        <v>1008</v>
      </c>
    </row>
    <row r="16" spans="2:5" x14ac:dyDescent="0.25">
      <c r="B16" s="9" t="s">
        <v>11</v>
      </c>
      <c r="C16" s="12">
        <v>1080</v>
      </c>
      <c r="D16" s="12">
        <v>1200</v>
      </c>
    </row>
    <row r="17" spans="1:5" x14ac:dyDescent="0.25">
      <c r="B17" s="9" t="s">
        <v>43</v>
      </c>
      <c r="C17" s="12">
        <v>1240</v>
      </c>
      <c r="D17" s="12">
        <v>576</v>
      </c>
    </row>
    <row r="18" spans="1:5" s="14" customFormat="1" ht="18.75" x14ac:dyDescent="0.3">
      <c r="A18" s="9"/>
      <c r="B18" s="9" t="s">
        <v>23</v>
      </c>
      <c r="C18" s="13">
        <f>SUM(C13:C17)</f>
        <v>7512</v>
      </c>
      <c r="D18" s="13">
        <f>SUM(D13:D17)</f>
        <v>7272</v>
      </c>
      <c r="E18" s="9"/>
    </row>
    <row r="29" spans="1:5" x14ac:dyDescent="0.25">
      <c r="B29" s="17" t="s">
        <v>136</v>
      </c>
    </row>
    <row r="30" spans="1:5" s="18" customFormat="1" x14ac:dyDescent="0.25">
      <c r="B30" s="18" t="s">
        <v>74</v>
      </c>
    </row>
    <row r="31" spans="1:5" s="18" customFormat="1" x14ac:dyDescent="0.25"/>
    <row r="32" spans="1:5" x14ac:dyDescent="0.25">
      <c r="B32" s="8" t="s">
        <v>47</v>
      </c>
      <c r="C32" s="20" t="s">
        <v>50</v>
      </c>
      <c r="D32" s="20" t="s">
        <v>51</v>
      </c>
    </row>
    <row r="33" spans="2:4" x14ac:dyDescent="0.25">
      <c r="B33" s="11" t="s">
        <v>48</v>
      </c>
    </row>
    <row r="34" spans="2:4" x14ac:dyDescent="0.25">
      <c r="B34" s="9" t="s">
        <v>3</v>
      </c>
      <c r="C34" s="12">
        <f>SUM(C7:C9)</f>
        <v>5232</v>
      </c>
      <c r="D34" s="12">
        <f>SUM(D7:D9)</f>
        <v>3384</v>
      </c>
    </row>
    <row r="35" spans="2:4" x14ac:dyDescent="0.25">
      <c r="B35" s="9" t="s">
        <v>34</v>
      </c>
      <c r="C35" s="12">
        <f>C8+C9</f>
        <v>3752</v>
      </c>
      <c r="D35" s="12">
        <f>D8+D9</f>
        <v>2016</v>
      </c>
    </row>
    <row r="36" spans="2:4" x14ac:dyDescent="0.25">
      <c r="B36" s="9" t="s">
        <v>22</v>
      </c>
      <c r="C36" s="12">
        <f>SUM(C15:C17)</f>
        <v>2752</v>
      </c>
      <c r="D36" s="12">
        <f>SUM(D15:D17)</f>
        <v>2784</v>
      </c>
    </row>
    <row r="37" spans="2:4" x14ac:dyDescent="0.25">
      <c r="B37" s="9" t="s">
        <v>46</v>
      </c>
      <c r="C37" s="12">
        <f>SUM(C16:C17)</f>
        <v>2320</v>
      </c>
      <c r="D37" s="12">
        <f>SUM(D16:D17)</f>
        <v>1776</v>
      </c>
    </row>
    <row r="38" spans="2:4" x14ac:dyDescent="0.25">
      <c r="B38" s="9" t="s">
        <v>36</v>
      </c>
      <c r="C38" s="12">
        <f>C34-C36</f>
        <v>2480</v>
      </c>
      <c r="D38" s="12">
        <f>D34-D36</f>
        <v>600</v>
      </c>
    </row>
    <row r="39" spans="2:4" x14ac:dyDescent="0.25">
      <c r="B39" s="9" t="s">
        <v>62</v>
      </c>
      <c r="C39" s="12">
        <f>C9+1200-C15</f>
        <v>2736</v>
      </c>
      <c r="D39" s="12">
        <f>D9+1200-D15</f>
        <v>712</v>
      </c>
    </row>
    <row r="40" spans="2:4" x14ac:dyDescent="0.25">
      <c r="C40" s="12"/>
      <c r="D40" s="12"/>
    </row>
    <row r="41" spans="2:4" x14ac:dyDescent="0.25">
      <c r="C41" s="21" t="s">
        <v>27</v>
      </c>
      <c r="D41" s="12"/>
    </row>
    <row r="42" spans="2:4" x14ac:dyDescent="0.25">
      <c r="B42" s="9" t="s">
        <v>49</v>
      </c>
      <c r="C42" s="12">
        <v>19520</v>
      </c>
      <c r="D42" s="12"/>
    </row>
    <row r="43" spans="2:4" x14ac:dyDescent="0.25">
      <c r="B43" s="9" t="s">
        <v>52</v>
      </c>
      <c r="C43" s="12">
        <f>C42*1.25</f>
        <v>24400</v>
      </c>
      <c r="D43" s="12"/>
    </row>
    <row r="44" spans="2:4" x14ac:dyDescent="0.25">
      <c r="B44" s="9" t="s">
        <v>0</v>
      </c>
      <c r="C44" s="12">
        <v>10240</v>
      </c>
      <c r="D44" s="12"/>
    </row>
    <row r="45" spans="2:4" x14ac:dyDescent="0.25">
      <c r="B45" s="9" t="s">
        <v>53</v>
      </c>
      <c r="C45" s="12">
        <f>C44+C7-D7</f>
        <v>10352</v>
      </c>
      <c r="D45" s="12"/>
    </row>
    <row r="46" spans="2:4" x14ac:dyDescent="0.25">
      <c r="B46" s="9" t="s">
        <v>54</v>
      </c>
      <c r="C46" s="12">
        <f>C45*1.25</f>
        <v>12940</v>
      </c>
      <c r="D46" s="12"/>
    </row>
    <row r="47" spans="2:4" x14ac:dyDescent="0.25">
      <c r="B47" s="9" t="s">
        <v>55</v>
      </c>
      <c r="C47" s="12">
        <f>(C7+D7)/2</f>
        <v>1424</v>
      </c>
      <c r="D47" s="12"/>
    </row>
    <row r="48" spans="2:4" x14ac:dyDescent="0.25">
      <c r="B48" s="9" t="s">
        <v>56</v>
      </c>
      <c r="C48" s="12">
        <f>(C8+D8)/2</f>
        <v>1640</v>
      </c>
      <c r="D48" s="12"/>
    </row>
    <row r="49" spans="2:4" x14ac:dyDescent="0.25">
      <c r="B49" s="9" t="s">
        <v>57</v>
      </c>
      <c r="C49" s="12">
        <f>(C16+D16)/2</f>
        <v>1140</v>
      </c>
      <c r="D49" s="12"/>
    </row>
    <row r="51" spans="2:4" x14ac:dyDescent="0.25">
      <c r="B51" s="19" t="s">
        <v>58</v>
      </c>
    </row>
    <row r="52" spans="2:4" x14ac:dyDescent="0.25">
      <c r="B52" s="9" t="s">
        <v>59</v>
      </c>
      <c r="C52" s="16">
        <f>C34/C36</f>
        <v>1.9011627906976745</v>
      </c>
      <c r="D52" s="16">
        <f>D34/D36</f>
        <v>1.2155172413793103</v>
      </c>
    </row>
    <row r="53" spans="2:4" x14ac:dyDescent="0.25">
      <c r="B53" s="9" t="s">
        <v>60</v>
      </c>
      <c r="C53" s="16">
        <f>C35/C36</f>
        <v>1.3633720930232558</v>
      </c>
      <c r="D53" s="16">
        <f>D35/D36</f>
        <v>0.72413793103448276</v>
      </c>
    </row>
    <row r="54" spans="2:4" x14ac:dyDescent="0.25">
      <c r="B54" s="9" t="s">
        <v>61</v>
      </c>
      <c r="C54" s="15">
        <f>C38/C42</f>
        <v>0.12704918032786885</v>
      </c>
    </row>
    <row r="55" spans="2:4" x14ac:dyDescent="0.25">
      <c r="B55" s="9" t="s">
        <v>64</v>
      </c>
      <c r="C55" s="15">
        <f>C39/C42</f>
        <v>0.14016393442622951</v>
      </c>
    </row>
    <row r="56" spans="2:4" x14ac:dyDescent="0.25">
      <c r="B56" s="9" t="s">
        <v>65</v>
      </c>
      <c r="C56" s="22">
        <f>C47*365/C44</f>
        <v>50.7578125</v>
      </c>
      <c r="D56" s="9" t="s">
        <v>66</v>
      </c>
    </row>
    <row r="57" spans="2:4" x14ac:dyDescent="0.25">
      <c r="B57" s="9" t="s">
        <v>67</v>
      </c>
      <c r="C57" s="22">
        <f>C48*365/C43</f>
        <v>24.532786885245901</v>
      </c>
      <c r="D57" s="9" t="s">
        <v>66</v>
      </c>
    </row>
    <row r="58" spans="2:4" x14ac:dyDescent="0.25">
      <c r="B58" s="9" t="s">
        <v>68</v>
      </c>
      <c r="C58" s="22">
        <f>C49*365/C46</f>
        <v>32.156105100463677</v>
      </c>
      <c r="D58" s="9" t="s">
        <v>66</v>
      </c>
    </row>
    <row r="59" spans="2:4" x14ac:dyDescent="0.25">
      <c r="B59" s="18" t="s">
        <v>77</v>
      </c>
      <c r="C59" s="27">
        <f>C8*12/C43</f>
        <v>0.87737704918032788</v>
      </c>
      <c r="D59" s="9" t="s">
        <v>156</v>
      </c>
    </row>
    <row r="60" spans="2:4" x14ac:dyDescent="0.25">
      <c r="C60" s="22"/>
    </row>
    <row r="62" spans="2:4" x14ac:dyDescent="0.25">
      <c r="B62" s="8" t="s">
        <v>69</v>
      </c>
      <c r="C62" s="20" t="s">
        <v>50</v>
      </c>
      <c r="D62" s="20" t="s">
        <v>51</v>
      </c>
    </row>
    <row r="63" spans="2:4" x14ac:dyDescent="0.25">
      <c r="B63" s="11" t="s">
        <v>48</v>
      </c>
    </row>
    <row r="64" spans="2:4" x14ac:dyDescent="0.25">
      <c r="B64" s="9" t="s">
        <v>6</v>
      </c>
      <c r="C64" s="12">
        <f>C13</f>
        <v>4400</v>
      </c>
      <c r="D64" s="12">
        <f>D13</f>
        <v>2400</v>
      </c>
    </row>
    <row r="65" spans="2:4" x14ac:dyDescent="0.25">
      <c r="B65" s="9" t="s">
        <v>70</v>
      </c>
      <c r="C65" s="12">
        <f>C18</f>
        <v>7512</v>
      </c>
      <c r="D65" s="12">
        <f>D18</f>
        <v>7272</v>
      </c>
    </row>
    <row r="66" spans="2:4" x14ac:dyDescent="0.25">
      <c r="B66" s="9" t="s">
        <v>71</v>
      </c>
      <c r="C66" s="12">
        <f>C14+C15+C16+C17</f>
        <v>3112</v>
      </c>
      <c r="D66" s="12">
        <f>D14+D15+D16+D17</f>
        <v>4872</v>
      </c>
    </row>
    <row r="67" spans="2:4" x14ac:dyDescent="0.25">
      <c r="B67" s="9" t="s">
        <v>3</v>
      </c>
      <c r="C67" s="12">
        <f>C34</f>
        <v>5232</v>
      </c>
      <c r="D67" s="12">
        <f>D34</f>
        <v>3384</v>
      </c>
    </row>
    <row r="68" spans="2:4" x14ac:dyDescent="0.25">
      <c r="B68" s="9" t="s">
        <v>22</v>
      </c>
      <c r="C68" s="12">
        <f>C36</f>
        <v>2752</v>
      </c>
      <c r="D68" s="12">
        <f>D36</f>
        <v>2784</v>
      </c>
    </row>
    <row r="69" spans="2:4" x14ac:dyDescent="0.25">
      <c r="B69" s="9" t="s">
        <v>17</v>
      </c>
      <c r="C69" s="12">
        <f>C7</f>
        <v>1480</v>
      </c>
      <c r="D69" s="12">
        <f>D7</f>
        <v>1368</v>
      </c>
    </row>
    <row r="70" spans="2:4" x14ac:dyDescent="0.25">
      <c r="B70" s="9" t="s">
        <v>72</v>
      </c>
      <c r="C70" s="12">
        <f>C13+C14</f>
        <v>4760</v>
      </c>
      <c r="D70" s="12">
        <f>D13+D14</f>
        <v>4488</v>
      </c>
    </row>
    <row r="71" spans="2:4" x14ac:dyDescent="0.25">
      <c r="B71" s="9" t="s">
        <v>1</v>
      </c>
      <c r="C71" s="12">
        <f>C5+C6</f>
        <v>2280</v>
      </c>
      <c r="D71" s="12">
        <f>D5+D6</f>
        <v>3888</v>
      </c>
    </row>
    <row r="72" spans="2:4" x14ac:dyDescent="0.25">
      <c r="B72" s="9" t="s">
        <v>36</v>
      </c>
      <c r="C72" s="12">
        <f>C67-C68</f>
        <v>2480</v>
      </c>
      <c r="D72" s="12">
        <f>D67-D68</f>
        <v>600</v>
      </c>
    </row>
    <row r="74" spans="2:4" x14ac:dyDescent="0.25">
      <c r="B74" s="19" t="s">
        <v>58</v>
      </c>
    </row>
    <row r="75" spans="2:4" x14ac:dyDescent="0.25">
      <c r="B75" s="9" t="s">
        <v>37</v>
      </c>
      <c r="C75" s="15">
        <f>C64/C65</f>
        <v>0.58572949946751862</v>
      </c>
      <c r="D75" s="15">
        <f>D64/D65</f>
        <v>0.33003300330033003</v>
      </c>
    </row>
    <row r="76" spans="2:4" x14ac:dyDescent="0.25">
      <c r="B76" s="9" t="s">
        <v>38</v>
      </c>
      <c r="C76" s="16">
        <f>C66/C64</f>
        <v>0.70727272727272728</v>
      </c>
      <c r="D76" s="9">
        <f>D66/D64</f>
        <v>2.0299999999999998</v>
      </c>
    </row>
    <row r="77" spans="2:4" x14ac:dyDescent="0.25">
      <c r="B77" s="9" t="s">
        <v>73</v>
      </c>
      <c r="C77" s="15">
        <f>C72/C69</f>
        <v>1.6756756756756757</v>
      </c>
      <c r="D77" s="15">
        <f>D72/D69</f>
        <v>0.43859649122807015</v>
      </c>
    </row>
    <row r="78" spans="2:4" x14ac:dyDescent="0.25">
      <c r="B78" s="9" t="s">
        <v>39</v>
      </c>
      <c r="C78" s="16">
        <f>C71/C70</f>
        <v>0.47899159663865548</v>
      </c>
      <c r="D78" s="16">
        <f>D71/D70</f>
        <v>0.86631016042780751</v>
      </c>
    </row>
    <row r="79" spans="2:4" x14ac:dyDescent="0.25">
      <c r="B79" s="9" t="s">
        <v>40</v>
      </c>
      <c r="C79" s="16">
        <f>C67/C68</f>
        <v>1.9011627906976745</v>
      </c>
      <c r="D79" s="16">
        <f>D67/D68</f>
        <v>1.2155172413793103</v>
      </c>
    </row>
    <row r="81" spans="1:5" x14ac:dyDescent="0.25">
      <c r="A81" s="9" t="s">
        <v>137</v>
      </c>
    </row>
    <row r="82" spans="1:5" x14ac:dyDescent="0.25">
      <c r="A82" s="9" t="s">
        <v>145</v>
      </c>
    </row>
    <row r="83" spans="1:5" x14ac:dyDescent="0.25">
      <c r="A83" s="9" t="s">
        <v>146</v>
      </c>
    </row>
    <row r="84" spans="1:5" x14ac:dyDescent="0.25">
      <c r="A84" s="9" t="s">
        <v>138</v>
      </c>
    </row>
    <row r="86" spans="1:5" x14ac:dyDescent="0.25">
      <c r="A86" s="9" t="s">
        <v>139</v>
      </c>
    </row>
    <row r="87" spans="1:5" x14ac:dyDescent="0.25">
      <c r="A87" s="9" t="s">
        <v>140</v>
      </c>
    </row>
    <row r="88" spans="1:5" x14ac:dyDescent="0.25">
      <c r="A88" s="9" t="s">
        <v>141</v>
      </c>
    </row>
    <row r="89" spans="1:5" x14ac:dyDescent="0.25">
      <c r="A89" s="9" t="s">
        <v>142</v>
      </c>
    </row>
    <row r="91" spans="1:5" x14ac:dyDescent="0.25">
      <c r="A91" s="9" t="s">
        <v>143</v>
      </c>
    </row>
    <row r="93" spans="1:5" x14ac:dyDescent="0.25">
      <c r="D93" s="10" t="s">
        <v>24</v>
      </c>
      <c r="E93" s="10" t="s">
        <v>25</v>
      </c>
    </row>
    <row r="94" spans="1:5" x14ac:dyDescent="0.25">
      <c r="B94" s="9" t="s">
        <v>144</v>
      </c>
      <c r="D94" s="12">
        <f>C16+C17</f>
        <v>2320</v>
      </c>
      <c r="E94" s="12">
        <f>D16+D17</f>
        <v>1776</v>
      </c>
    </row>
    <row r="95" spans="1:5" x14ac:dyDescent="0.25">
      <c r="B95" s="9" t="s">
        <v>59</v>
      </c>
      <c r="D95" s="16">
        <f>C34/D94</f>
        <v>2.2551724137931033</v>
      </c>
      <c r="E95" s="16">
        <f>D34/E94</f>
        <v>1.9054054054054055</v>
      </c>
    </row>
    <row r="96" spans="1:5" x14ac:dyDescent="0.25">
      <c r="B96" s="9" t="s">
        <v>60</v>
      </c>
      <c r="D96" s="28">
        <f>C35/D94</f>
        <v>1.6172413793103448</v>
      </c>
      <c r="E96" s="28">
        <f>D35/E94</f>
        <v>1.1351351351351351</v>
      </c>
    </row>
  </sheetData>
  <pageMargins left="0.39370078740157483" right="0.39370078740157483" top="0.98425196850393704" bottom="0.98425196850393704" header="0.51181102362204722" footer="0.51181102362204722"/>
  <pageSetup paperSize="9" orientation="landscape" horizontalDpi="4294967292" r:id="rId1"/>
  <headerFooter alignWithMargins="0">
    <oddFooter>&amp;CSide &amp;P av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7.10 - 7.15</vt:lpstr>
      <vt:lpstr>7.16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Hansen</dc:creator>
  <cp:lastModifiedBy>Øystein Hansen</cp:lastModifiedBy>
  <cp:lastPrinted>2021-08-18T15:55:18Z</cp:lastPrinted>
  <dcterms:created xsi:type="dcterms:W3CDTF">1997-01-16T18:32:43Z</dcterms:created>
  <dcterms:modified xsi:type="dcterms:W3CDTF">2022-01-09T18:02:13Z</dcterms:modified>
</cp:coreProperties>
</file>