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BF50F5BC-73B4-4D8B-84F0-80CABFA60FEA}" xr6:coauthVersionLast="47" xr6:coauthVersionMax="47" xr10:uidLastSave="{00000000-0000-0000-0000-000000000000}"/>
  <bookViews>
    <workbookView xWindow="2340" yWindow="2340" windowWidth="17040" windowHeight="12255" firstSheet="1" activeTab="4" xr2:uid="{00000000-000D-0000-FFFF-FFFF00000000}"/>
  </bookViews>
  <sheets>
    <sheet name="Oppgave 5.1 og 5.2" sheetId="12" r:id="rId1"/>
    <sheet name="Oppgave 5.3" sheetId="1" r:id="rId2"/>
    <sheet name="Oppgave 5.4" sheetId="2" r:id="rId3"/>
    <sheet name="Oppgave 5.5 – 5.7" sheetId="13" r:id="rId4"/>
    <sheet name="Oppgave 5.8" sheetId="3" r:id="rId5"/>
    <sheet name="Oppgave 5.9" sheetId="4" r:id="rId6"/>
    <sheet name="Oppgave 5.10" sheetId="5" r:id="rId7"/>
    <sheet name="Oppgave 5.11" sheetId="6" r:id="rId8"/>
  </sheets>
  <definedNames>
    <definedName name="_xlnm.Print_Area" localSheetId="4">'Oppgave 5.8'!$A$1:$Z$28,'Oppgave 5.8'!$A$29:$N$83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D11" i="6"/>
  <c r="C25" i="6" s="1"/>
  <c r="E25" i="6" s="1"/>
  <c r="C11" i="6"/>
  <c r="F45" i="5"/>
  <c r="G44" i="5"/>
  <c r="E39" i="5"/>
  <c r="D39" i="5"/>
  <c r="F25" i="5"/>
  <c r="G24" i="5"/>
  <c r="E11" i="5"/>
  <c r="D11" i="5"/>
  <c r="E21" i="4" l="1"/>
  <c r="F20" i="4"/>
  <c r="E8" i="4"/>
  <c r="F7" i="4"/>
  <c r="I47" i="3"/>
  <c r="H32" i="3"/>
  <c r="F37" i="3"/>
  <c r="F16" i="3"/>
  <c r="E33" i="3" s="1"/>
  <c r="H33" i="3" s="1"/>
  <c r="I48" i="3" s="1"/>
  <c r="G16" i="3"/>
  <c r="E34" i="3" s="1"/>
  <c r="H34" i="3" s="1"/>
  <c r="I49" i="3" s="1"/>
  <c r="H16" i="3"/>
  <c r="E35" i="3" s="1"/>
  <c r="I16" i="3"/>
  <c r="E36" i="3" s="1"/>
  <c r="G36" i="3" s="1"/>
  <c r="E46" i="3" s="1"/>
  <c r="J16" i="3"/>
  <c r="E37" i="3" s="1"/>
  <c r="K16" i="3"/>
  <c r="E38" i="3" s="1"/>
  <c r="G38" i="3" s="1"/>
  <c r="E50" i="3" s="1"/>
  <c r="L16" i="3"/>
  <c r="E39" i="3" s="1"/>
  <c r="G39" i="3" s="1"/>
  <c r="E51" i="3" s="1"/>
  <c r="M16" i="3"/>
  <c r="E40" i="3" s="1"/>
  <c r="G40" i="3" s="1"/>
  <c r="E52" i="3" s="1"/>
  <c r="E16" i="3"/>
  <c r="N8" i="3"/>
  <c r="N9" i="3"/>
  <c r="N10" i="3"/>
  <c r="N11" i="3"/>
  <c r="N12" i="3"/>
  <c r="N13" i="3"/>
  <c r="N14" i="3"/>
  <c r="N15" i="3"/>
  <c r="N7" i="3"/>
  <c r="E28" i="13"/>
  <c r="E27" i="13"/>
  <c r="F26" i="13"/>
  <c r="E51" i="2"/>
  <c r="F50" i="2"/>
  <c r="F49" i="2"/>
  <c r="F24" i="1"/>
  <c r="G23" i="1"/>
  <c r="E25" i="1"/>
  <c r="E15" i="1"/>
  <c r="G13" i="1"/>
  <c r="G27" i="12"/>
  <c r="H26" i="12"/>
  <c r="I20" i="6"/>
  <c r="D11" i="2"/>
  <c r="D10" i="2"/>
  <c r="G37" i="3" l="1"/>
  <c r="N16" i="3"/>
  <c r="F41" i="3" l="1"/>
  <c r="G41" i="3" s="1"/>
  <c r="E49" i="3"/>
  <c r="F52" i="13"/>
  <c r="F50" i="13"/>
  <c r="F48" i="13"/>
  <c r="F46" i="13"/>
  <c r="F40" i="13"/>
  <c r="F42" i="13"/>
  <c r="F35" i="3" l="1"/>
  <c r="H35" i="3" s="1"/>
  <c r="I53" i="3" s="1"/>
  <c r="D37" i="2"/>
  <c r="D19" i="2"/>
  <c r="D12" i="2"/>
  <c r="E60" i="3" l="1"/>
  <c r="E59" i="3" l="1"/>
  <c r="F42" i="3"/>
  <c r="E64" i="3" l="1"/>
  <c r="E61" i="3"/>
  <c r="E53" i="3"/>
  <c r="E55" i="3" s="1"/>
  <c r="E66" i="3" s="1"/>
  <c r="E42" i="3"/>
  <c r="H42" i="3"/>
  <c r="G42" i="3"/>
  <c r="I50" i="3" l="1"/>
</calcChain>
</file>

<file path=xl/sharedStrings.xml><?xml version="1.0" encoding="utf-8"?>
<sst xmlns="http://schemas.openxmlformats.org/spreadsheetml/2006/main" count="417" uniqueCount="232">
  <si>
    <t>31.12.20x0</t>
  </si>
  <si>
    <t>Saldobalanse</t>
  </si>
  <si>
    <t>Posteringer</t>
  </si>
  <si>
    <t>Resultat</t>
  </si>
  <si>
    <t>Balanse</t>
  </si>
  <si>
    <t>Bank</t>
  </si>
  <si>
    <t>31.01.20x1</t>
  </si>
  <si>
    <t>a)</t>
  </si>
  <si>
    <t>b)</t>
  </si>
  <si>
    <t>c)</t>
  </si>
  <si>
    <t>Dato</t>
  </si>
  <si>
    <t>Tekst</t>
  </si>
  <si>
    <t>Bil.</t>
  </si>
  <si>
    <t>nr.</t>
  </si>
  <si>
    <t>Bankinnskudd</t>
  </si>
  <si>
    <t>Skyldig depositum</t>
  </si>
  <si>
    <t>Leieinntekter</t>
  </si>
  <si>
    <r>
      <t xml:space="preserve">Vi kjenner ikke øvrige bevegelser på konto </t>
    </r>
    <r>
      <rPr>
        <i/>
        <sz val="12"/>
        <rFont val="Times New Roman"/>
        <family val="1"/>
      </rPr>
      <t>1920 Bankinnskudd.</t>
    </r>
    <r>
      <rPr>
        <sz val="12"/>
        <rFont val="Times New Roman"/>
        <family val="1"/>
      </rPr>
      <t xml:space="preserve"> Derfor lar vi være av avslutte denne kontoen.</t>
    </r>
  </si>
  <si>
    <t>31.12.20x1</t>
  </si>
  <si>
    <t>Rad</t>
  </si>
  <si>
    <t>Varebeholdning</t>
  </si>
  <si>
    <t>Kontanter</t>
  </si>
  <si>
    <t>Egenkapital</t>
  </si>
  <si>
    <t>Varesalg</t>
  </si>
  <si>
    <t>Varekjøp</t>
  </si>
  <si>
    <t>Husleie</t>
  </si>
  <si>
    <t>Kontorrekvisita</t>
  </si>
  <si>
    <t>Bilag</t>
  </si>
  <si>
    <t>Andre driftskostn.</t>
  </si>
  <si>
    <t>Resultatregnskap for august</t>
  </si>
  <si>
    <t>Balanse per 31.8.20x1</t>
  </si>
  <si>
    <t>Eiendeler:</t>
  </si>
  <si>
    <t>Kostnader</t>
  </si>
  <si>
    <t>Varekostnad</t>
  </si>
  <si>
    <t>Sum eiendeler</t>
  </si>
  <si>
    <t>Andre driftskostnader</t>
  </si>
  <si>
    <t>Egenkapital og gjeld:</t>
  </si>
  <si>
    <t>Sum kostnader</t>
  </si>
  <si>
    <t>Vareutgift</t>
  </si>
  <si>
    <t>Inntekt</t>
  </si>
  <si>
    <t>d)</t>
  </si>
  <si>
    <t>Bruttofortjeneste</t>
  </si>
  <si>
    <t>e)</t>
  </si>
  <si>
    <t>Resultat i august</t>
  </si>
  <si>
    <t>f)</t>
  </si>
  <si>
    <t>September</t>
  </si>
  <si>
    <t>Beholdning fyringsolje</t>
  </si>
  <si>
    <t>Oktober</t>
  </si>
  <si>
    <t>Føring i 20x1</t>
  </si>
  <si>
    <t>Ref.</t>
  </si>
  <si>
    <t>husleie</t>
  </si>
  <si>
    <t>Inngående balanse</t>
  </si>
  <si>
    <t>2.1.</t>
  </si>
  <si>
    <t>Tilbakeført periodisering</t>
  </si>
  <si>
    <t>Betalt husleie</t>
  </si>
  <si>
    <t>31.12.</t>
  </si>
  <si>
    <t>Oppgjør for 20x1</t>
  </si>
  <si>
    <t>Forskuddsbetalt husleie</t>
  </si>
  <si>
    <t>Føring i 20x2</t>
  </si>
  <si>
    <t>Skyldige renter</t>
  </si>
  <si>
    <t>Rentekostnader</t>
  </si>
  <si>
    <t>Forskudd husleie</t>
  </si>
  <si>
    <t>Salgsinntekter</t>
  </si>
  <si>
    <t>Løsning oppgave 5.1</t>
  </si>
  <si>
    <t>Inntekten skal resultatføres i den perioden inntekten er opptjent. Inntektene</t>
  </si>
  <si>
    <t>Etter at vi har bestemt periodens inntekter, må vi sørge for at alle til-</t>
  </si>
  <si>
    <t>inntektene med de kostnadene som har skapt periodens inntekter. Vi</t>
  </si>
  <si>
    <t>overført fra selger til kjøper.</t>
  </si>
  <si>
    <t>Løsning oppgave 5.2</t>
  </si>
  <si>
    <t>Av sponsorinntektene på i alt kr 100 000 hører halvparten hjemme i 20x1.</t>
  </si>
  <si>
    <t>Det betyr at kr 50 000 er opptjent og blir resultatført i 20x1.</t>
  </si>
  <si>
    <t>Rent regnskapsteknisk blir sponsorinntektene for 20x2 på kr 50 000 ført opp som</t>
  </si>
  <si>
    <t>forpliktelse (gjeld) i balansen per 31.12.20x1. Så vil de komme som inntekt</t>
  </si>
  <si>
    <t>i 20x2.</t>
  </si>
  <si>
    <t>Løsning oppgave 5.3</t>
  </si>
  <si>
    <t>Dette er inntekter som hører hjemme (blir opptjent) neste år, altså i 20x1. Dermed er inntektene i 20x0 lik 0.</t>
  </si>
  <si>
    <t>Inntektene er innbetalt i 20x0, men inntektene er ikke opptjent før avisene er levert til abonnentene. Per 31.12.20x0</t>
  </si>
  <si>
    <r>
      <t xml:space="preserve">Saldoen på konto </t>
    </r>
    <r>
      <rPr>
        <b/>
        <i/>
        <sz val="12"/>
        <rFont val="Times New Roman"/>
        <family val="1"/>
      </rPr>
      <t>1920 Bank</t>
    </r>
    <r>
      <rPr>
        <b/>
        <sz val="12"/>
        <rFont val="Times New Roman"/>
        <family val="1"/>
      </rPr>
      <t xml:space="preserve"> er utelatt fordi vi ikke kjenner den.</t>
    </r>
  </si>
  <si>
    <t>Løsning oppgave 5.4</t>
  </si>
  <si>
    <t>Sponsorinntekter</t>
  </si>
  <si>
    <t>Ved innflyttingen er ingen av innbetalingene opptjent som inntekt for Eiendomskjempen AS. Husleien opptjenes etter hvert</t>
  </si>
  <si>
    <t>som leietakerne bor i leilighetene. Eiendomskjempen AS kan dermed ta en sjettedel av husleien til inntekt hver måned.</t>
  </si>
  <si>
    <t>de flytter fra leiligheten. Depositumet posteres som gjeld i balansen og er derfor ikke inntekt for utleier.</t>
  </si>
  <si>
    <t>Forskudd husleie innbetalt:</t>
  </si>
  <si>
    <t>Sum forskudd</t>
  </si>
  <si>
    <t>Depositum innbetalt:</t>
  </si>
  <si>
    <r>
      <t xml:space="preserve">Kontering: debet konto </t>
    </r>
    <r>
      <rPr>
        <i/>
        <sz val="12"/>
        <rFont val="Times New Roman"/>
        <family val="1"/>
      </rPr>
      <t xml:space="preserve">1920 Bankinnskudd </t>
    </r>
    <r>
      <rPr>
        <sz val="12"/>
        <rFont val="Times New Roman"/>
        <family val="1"/>
      </rPr>
      <t xml:space="preserve">og kredit konto </t>
    </r>
    <r>
      <rPr>
        <i/>
        <sz val="12"/>
        <rFont val="Times New Roman"/>
        <family val="1"/>
      </rPr>
      <t>2290 Annen langsiktig gjeld (depositum)</t>
    </r>
  </si>
  <si>
    <t>Depositum</t>
  </si>
  <si>
    <t>Opptjent inntekt for perioden 1.9. – 31.12.x1</t>
  </si>
  <si>
    <t>Inntektsføres 31.12.x1</t>
  </si>
  <si>
    <t>Forskudd leieboere</t>
  </si>
  <si>
    <t>Løsning oppgave 5.5</t>
  </si>
  <si>
    <t>Kjøpt varer for kr 24 000.</t>
  </si>
  <si>
    <t>g)</t>
  </si>
  <si>
    <t>Utgift</t>
  </si>
  <si>
    <t>Kostnad</t>
  </si>
  <si>
    <t>Kjøpt diverse kontorrekvisita for kr 8 900.</t>
  </si>
  <si>
    <t>Solgt 100 enheter til en salgspris på kr 15 per stykk, i alt kr 1 500.</t>
  </si>
  <si>
    <t>Solgt 100 enheter til inntakskost kr 10 per stykk, i alt kr 1 000.</t>
  </si>
  <si>
    <t>Kjøpt en maskin for kr 300 000.</t>
  </si>
  <si>
    <t>x</t>
  </si>
  <si>
    <t>på dette salget.</t>
  </si>
  <si>
    <t>kostnaden for disse varene kr 1 000. Hvis varene selges for kr 15 per enhet, vil inntekten være kr 1 500. Vi har altså tjent brutto kr 500</t>
  </si>
  <si>
    <t>Løsning oppgave 5.6</t>
  </si>
  <si>
    <t>Vareutgiften er kr 500 000</t>
  </si>
  <si>
    <t>Varekostnaden er periodens forbruk, dvs. kr 460 000 som vises debet på resultatkontoen.</t>
  </si>
  <si>
    <t>Salgsinntekten er kr 900 000</t>
  </si>
  <si>
    <t>Varebeholdningen i slutten av 20x1 er kr 340 000. Når beholdningen har økt med kr 40 000, betyr det at bedriften</t>
  </si>
  <si>
    <t>har brukt mindre varer enn det som er innkjøpt i løpet av året.</t>
  </si>
  <si>
    <t>Løsning oppgave 5.7</t>
  </si>
  <si>
    <t>Vareutgiften = varekjøpet = 600 enheter à kr 100 =</t>
  </si>
  <si>
    <t>300 enheter</t>
  </si>
  <si>
    <t>Varebeholdning per 28.2. i kroner: 300 enheter à kr 100 =</t>
  </si>
  <si>
    <t>Varekostnad: (600 – 100) à kr 100 =</t>
  </si>
  <si>
    <t>Varebeholdningen per 28.2.: (100 + 800 – 600) =</t>
  </si>
  <si>
    <t>Salgsinntekt i februar: 600 enheter à kr 150 =</t>
  </si>
  <si>
    <t>Vareutgift i februar: 800 enheter à kr 100 =</t>
  </si>
  <si>
    <t>Varekostnad i februar: 600 enheter à kr 100 =</t>
  </si>
  <si>
    <t>Opptjeningsprinsippet</t>
  </si>
  <si>
    <t>Inntekten bokføres når varene blir levert.</t>
  </si>
  <si>
    <t>Sammenstillingsprinsippet</t>
  </si>
  <si>
    <r>
      <t xml:space="preserve">Varekostnaden er kostnadene for de </t>
    </r>
    <r>
      <rPr>
        <i/>
        <sz val="12"/>
        <rFont val="Times New Roman"/>
        <family val="1"/>
      </rPr>
      <t>solgte</t>
    </r>
    <r>
      <rPr>
        <sz val="12"/>
        <rFont val="Times New Roman"/>
        <family val="1"/>
      </rPr>
      <t xml:space="preserve"> varene.</t>
    </r>
  </si>
  <si>
    <t>Løsning oppgave 5.8</t>
  </si>
  <si>
    <t>Inng. balanse</t>
  </si>
  <si>
    <t>Kjøp sykler</t>
  </si>
  <si>
    <t>Salg av sykler</t>
  </si>
  <si>
    <t>Vinduspuss og vask</t>
  </si>
  <si>
    <t>Innskudd bank</t>
  </si>
  <si>
    <t>Bankgebyrer</t>
  </si>
  <si>
    <t>Løsning oppgave 5.9</t>
  </si>
  <si>
    <t>Utgift i september = kjøpet:</t>
  </si>
  <si>
    <t>Kostnad i september = forbruket:</t>
  </si>
  <si>
    <t>Utgift i oktober = kjøpet:</t>
  </si>
  <si>
    <t>Kostnad i oktober = forbruket:</t>
  </si>
  <si>
    <t>Merknad til bilag nr. 1 – kjøp av sykler</t>
  </si>
  <si>
    <t>Løsning oppgave 5.10</t>
  </si>
  <si>
    <t>Forskuddbetalt husleie per 1.1.20x1 utgjør kr 18 000. Det må bety at Doris Parfymeri har betalt forskudd for januar og februar 20x1.</t>
  </si>
  <si>
    <t>kr 9 000 i januar og kr 9 000 i februar.</t>
  </si>
  <si>
    <t>Betalt husleie i løpet av 20x1. Dette er husleie for 11 måneder (11 mdr. à kr 9 000). Dermed har Doris Parfymeri betalt husleie fra og med</t>
  </si>
  <si>
    <t>mars 20x1 til og med januar 20x2. Forskudd for neste år er altså kr 9 000.</t>
  </si>
  <si>
    <t>Løsning oppgave 5.11</t>
  </si>
  <si>
    <t>Forklaring til tallene:</t>
  </si>
  <si>
    <t>Inngående balanse blir tilbakeført ved første anledning i 20x1.</t>
  </si>
  <si>
    <t>Uopptjent inntekt</t>
  </si>
  <si>
    <t>Depositum er sikkerhet for at leietakerne betaler husleien i fremtiden, og leietakerne har krav på å få depositumet tilbake når</t>
  </si>
  <si>
    <t>Bilag 1.9.20x1</t>
  </si>
  <si>
    <t>Postering av innbetallingene 1.9.20x1 blir slik:</t>
  </si>
  <si>
    <t>Periodiseringsbilag 31.12.x1</t>
  </si>
  <si>
    <t>Per 31.12.x1 har hver leieboer betalt forskudd for januar og februar neste år, dvs. 2 måneder</t>
  </si>
  <si>
    <t xml:space="preserve">Når en næringsdrivende kjøper inn varer som er beregnet for videresalg, eller som utgjør en innsatsfaktor i produksjonen, skal motparten  </t>
  </si>
  <si>
    <t xml:space="preserve">(leverandøren) vises i regnskapet. De aktuelle syklene er ment for videresalg. Motparten, altså leverandøren, skal fremgå av regnskapet selv om </t>
  </si>
  <si>
    <t>hørende kostnader blir resultatført i samme periode. Vi må altså sammenholde</t>
  </si>
  <si>
    <r>
      <t xml:space="preserve">Sponsorinntektene på kr 100 000 ble debitert konto </t>
    </r>
    <r>
      <rPr>
        <i/>
        <sz val="12"/>
        <rFont val="Times New Roman"/>
        <family val="1"/>
      </rPr>
      <t>1500 Kundefordringer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3000 Sponsorinntekter</t>
    </r>
    <r>
      <rPr>
        <sz val="12"/>
        <rFont val="Times New Roman"/>
        <family val="1"/>
      </rPr>
      <t xml:space="preserve"> 1. desember.</t>
    </r>
  </si>
  <si>
    <r>
      <t xml:space="preserve">15. desember ble beløpet debitert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1500 Kundefordringer.</t>
    </r>
  </si>
  <si>
    <t>Vi velger her å konsentrere oss om periodiseringen av sponsorinntektene.</t>
  </si>
  <si>
    <t>Leietaker 1: 6 md. à kr 12 000 =</t>
  </si>
  <si>
    <t>Leietaker 2: 6 md. à kr 12 000 =</t>
  </si>
  <si>
    <t>Leietaker 1: 2 md. à kr 12 000 =</t>
  </si>
  <si>
    <t>Leietaker 2: 2 md. à kr 12 000 =</t>
  </si>
  <si>
    <t>Leietaker 1: 4 md. à kr 12 000 =</t>
  </si>
  <si>
    <t>Leietaker 2: 4 md. à kr 12 000 =</t>
  </si>
  <si>
    <r>
      <t xml:space="preserve">Debet konto </t>
    </r>
    <r>
      <rPr>
        <i/>
        <sz val="12"/>
        <rFont val="Times New Roman"/>
        <family val="1"/>
      </rPr>
      <t>2900 Forskudd leieboere</t>
    </r>
    <r>
      <rPr>
        <sz val="12"/>
        <rFont val="Times New Roman"/>
        <family val="1"/>
      </rPr>
      <t xml:space="preserve"> kr 64 000 og kredit </t>
    </r>
    <r>
      <rPr>
        <i/>
        <sz val="12"/>
        <rFont val="Times New Roman"/>
        <family val="1"/>
      </rPr>
      <t>konto 3600 Leieinntekter</t>
    </r>
    <r>
      <rPr>
        <sz val="12"/>
        <rFont val="Times New Roman"/>
        <family val="1"/>
      </rPr>
      <t xml:space="preserve"> kr 96 000.</t>
    </r>
  </si>
  <si>
    <t>Når vi selger varer, oppstår det en inntekt og en kostnad samtidig. Når vi selger varer som har kostet kr 10 per enhet i innkjøp, er</t>
  </si>
  <si>
    <t>Oppvarming</t>
  </si>
  <si>
    <t>Bokføring i 20x1</t>
  </si>
  <si>
    <t>Inngående balanse på kr 35 000 er ubetalt rente for november og desember 20x0.</t>
  </si>
  <si>
    <t>Betalte renter i 20x1 utgjør kr 206 250. Saldoen på konto 8100 er kr (206 250 – 35 000) = kr 171 250.</t>
  </si>
  <si>
    <t>Det betyr at rentekostnader for perioden 1. januar til og med 31. oktober er kr 171 250.</t>
  </si>
  <si>
    <t>Skyldige renter for november og desember 20x1 er 5 % av kr 3 900 000 i to måneder  =</t>
  </si>
  <si>
    <t>Rentekostnadene for 20x1 er kr 203 750</t>
  </si>
  <si>
    <t>er hele innbetalingen på kr 600 000 (1 000 abonnenter à kr 600) å anse som gjeld (en forpliktelse overfor abonnentene).</t>
  </si>
  <si>
    <r>
      <t xml:space="preserve">Vi fører derfor kr 600 000 som gjeld i balansen på konto </t>
    </r>
    <r>
      <rPr>
        <i/>
        <sz val="12"/>
        <rFont val="Times New Roman"/>
        <family val="1"/>
      </rPr>
      <t>2962 Uopptjent inntekt.</t>
    </r>
  </si>
  <si>
    <r>
      <t xml:space="preserve">Vi ser som sagt bort fra konto 1920 </t>
    </r>
    <r>
      <rPr>
        <i/>
        <sz val="12"/>
        <rFont val="Times New Roman"/>
        <family val="1"/>
      </rPr>
      <t xml:space="preserve">Bank </t>
    </r>
    <r>
      <rPr>
        <sz val="12"/>
        <rFont val="Times New Roman"/>
        <family val="1"/>
      </rPr>
      <t>fordi vi ikke kjenner saldoen på denne kontoen.</t>
    </r>
  </si>
  <si>
    <r>
      <t xml:space="preserve">Vi debiterer kr 200 000 på konto </t>
    </r>
    <r>
      <rPr>
        <i/>
        <sz val="12"/>
        <rFont val="Times New Roman"/>
        <family val="1"/>
      </rPr>
      <t>2962 Uopptjent inntekt</t>
    </r>
    <r>
      <rPr>
        <sz val="12"/>
        <rFont val="Times New Roman"/>
        <family val="1"/>
      </rPr>
      <t xml:space="preserve"> og krediterer konto </t>
    </r>
    <r>
      <rPr>
        <i/>
        <sz val="12"/>
        <rFont val="Times New Roman"/>
        <family val="1"/>
      </rPr>
      <t>3000 Salgsinntekter</t>
    </r>
    <r>
      <rPr>
        <sz val="12"/>
        <rFont val="Times New Roman"/>
        <family val="1"/>
      </rPr>
      <t>. Dermed</t>
    </r>
  </si>
  <si>
    <t>blir forpliktelsen redusert til kr 400 000 samtidig som vi inntektsfører kr 200 000 i januar 20x1.</t>
  </si>
  <si>
    <t>Som vi ser, viser resultatregnskapet en inntektsføring på kr 200 000 i januar 20x1.</t>
  </si>
  <si>
    <t>à kr 12 000 = kr 24 000. For begge blir det sammenlagt kr 48 000. Konteringen blir da slik:</t>
  </si>
  <si>
    <t>Forskudd fra leieboere per 31.12. er på kr 48 000. Dette er forskudd fra to leieboere for perioden 1.1. – 28.2.x2.</t>
  </si>
  <si>
    <t>Spørsmål b</t>
  </si>
  <si>
    <t>Spørsmål c) og d)</t>
  </si>
  <si>
    <t>Konto-</t>
  </si>
  <si>
    <t>kode</t>
  </si>
  <si>
    <t>Her ser vi at husleiekostnaden for 20x1 utgjør kr 108 000, dvs. 12 måneder à kr 9 000.</t>
  </si>
  <si>
    <t>Husleien på kr 126 000 gjelder for 126 000 : 9 000 =</t>
  </si>
  <si>
    <t>14 måneder, altså for perioden 1. februar 20x2 til 31. mars 20x3.</t>
  </si>
  <si>
    <t xml:space="preserve">Det betyr at Doris har betalt forskudd for 3 måneder i 20x3, </t>
  </si>
  <si>
    <t>dvs. kr 27 000.</t>
  </si>
  <si>
    <t>sammenstiller dermed kostnadene mot inntektene. Kostnadene blir altså</t>
  </si>
  <si>
    <r>
      <t xml:space="preserve">peridiodisert etter </t>
    </r>
    <r>
      <rPr>
        <i/>
        <sz val="12"/>
        <rFont val="Times New Roman"/>
        <family val="1"/>
      </rPr>
      <t>sammenstillingsprinsippet</t>
    </r>
    <r>
      <rPr>
        <sz val="12"/>
        <rFont val="Times New Roman"/>
        <family val="1"/>
      </rPr>
      <t>.</t>
    </r>
  </si>
  <si>
    <r>
      <t xml:space="preserve">periodiseres dermed etter </t>
    </r>
    <r>
      <rPr>
        <i/>
        <sz val="12"/>
        <rFont val="Times New Roman"/>
        <family val="1"/>
      </rPr>
      <t>opptjeningsprinsippet</t>
    </r>
    <r>
      <rPr>
        <sz val="12"/>
        <rFont val="Times New Roman"/>
        <family val="1"/>
      </rPr>
      <t>.</t>
    </r>
  </si>
  <si>
    <r>
      <rPr>
        <i/>
        <sz val="12"/>
        <rFont val="Times New Roman"/>
        <family val="1"/>
      </rPr>
      <t>Transaksjonstidspunktet</t>
    </r>
    <r>
      <rPr>
        <sz val="12"/>
        <rFont val="Times New Roman"/>
        <family val="1"/>
      </rPr>
      <t xml:space="preserve"> kjennetegnes ved at både kontroll og risiko er</t>
    </r>
  </si>
  <si>
    <t>Kontonavn</t>
  </si>
  <si>
    <t>Kjøpt brenselolje for kr 15 000.</t>
  </si>
  <si>
    <t>Brukt opp brenselolje for kr 10 000.</t>
  </si>
  <si>
    <t>kjøpet skjer kontant. Dette kommer vi tilbake til i kapittel 6. Inntil videre ser vi bort fra slik motpartsspesifikasjon.</t>
  </si>
  <si>
    <t>(Forskjellen mellom salgsinntekt og varekostnad)</t>
  </si>
  <si>
    <r>
      <t xml:space="preserve">Beholdningsnedgangen på kr 7 000 blir kreditert konto </t>
    </r>
    <r>
      <rPr>
        <i/>
        <sz val="12"/>
        <rFont val="Times New Roman"/>
        <family val="1"/>
      </rPr>
      <t>1790 Beholdning fyringsolje</t>
    </r>
    <r>
      <rPr>
        <sz val="12"/>
        <rFont val="Times New Roman"/>
        <family val="1"/>
      </rPr>
      <t xml:space="preserve"> og debitert konto</t>
    </r>
    <r>
      <rPr>
        <i/>
        <sz val="12"/>
        <rFont val="Times New Roman"/>
        <family val="1"/>
      </rPr>
      <t xml:space="preserve"> 6304 Oppvarming</t>
    </r>
    <r>
      <rPr>
        <sz val="12"/>
        <rFont val="Times New Roman"/>
        <family val="1"/>
      </rPr>
      <t>.</t>
    </r>
  </si>
  <si>
    <t>Dermed viser resultat månedens forbruk (kostnad) av fyringsolje og balansen viser beholdningen per 31. oktober.</t>
  </si>
  <si>
    <t>Tilbakeføring av periodisering bør skje snarest mulig i 20x1. Her har tilbakeføringen skjedd 2. januar. Vi kunne i stedet valgt å tilbakeføre</t>
  </si>
  <si>
    <r>
      <t xml:space="preserve">Forskuddsbetalt husleie for januar 20x2 er debitert konto </t>
    </r>
    <r>
      <rPr>
        <i/>
        <sz val="12"/>
        <rFont val="Times New Roman"/>
        <family val="1"/>
      </rPr>
      <t>1700 Forskuddsbetalt husleie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6300 Husleie</t>
    </r>
    <r>
      <rPr>
        <sz val="12"/>
        <rFont val="Times New Roman"/>
        <family val="1"/>
      </rPr>
      <t>.</t>
    </r>
  </si>
  <si>
    <t>Saldo-</t>
  </si>
  <si>
    <t>balanse</t>
  </si>
  <si>
    <t>Poster-</t>
  </si>
  <si>
    <t>inger</t>
  </si>
  <si>
    <r>
      <t xml:space="preserve">Kontering 1.9.20x1:  debet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og kredit konto </t>
    </r>
    <r>
      <rPr>
        <i/>
        <sz val="12"/>
        <rFont val="Times New Roman"/>
        <family val="1"/>
      </rPr>
      <t>2900 Forskudd fra leieboere</t>
    </r>
  </si>
  <si>
    <t>Bank-</t>
  </si>
  <si>
    <t>innskudd</t>
  </si>
  <si>
    <t>Skyldig</t>
  </si>
  <si>
    <t>depositum</t>
  </si>
  <si>
    <t>Forskudd</t>
  </si>
  <si>
    <t>fra leieboer</t>
  </si>
  <si>
    <t>Leie-</t>
  </si>
  <si>
    <t>inntekter</t>
  </si>
  <si>
    <t>samtidig med kjøpet.</t>
  </si>
  <si>
    <r>
      <t xml:space="preserve">Selve </t>
    </r>
    <r>
      <rPr>
        <b/>
        <i/>
        <sz val="12"/>
        <rFont val="Times New Roman"/>
        <family val="1"/>
      </rPr>
      <t>kjøpet</t>
    </r>
    <r>
      <rPr>
        <sz val="12"/>
        <rFont val="Times New Roman"/>
        <family val="1"/>
      </rPr>
      <t xml:space="preserve"> av kontorrekvisita er en utgift. Fordi kontorekvisita i praksis forbrukes ganske raskt, skjer kostnadsføringen i praksis</t>
    </r>
  </si>
  <si>
    <t>Vare-</t>
  </si>
  <si>
    <t>beholdning</t>
  </si>
  <si>
    <t>Egen-</t>
  </si>
  <si>
    <t>kapital</t>
  </si>
  <si>
    <t>Kontor-</t>
  </si>
  <si>
    <t>rekvisita</t>
  </si>
  <si>
    <t>Kontroll</t>
  </si>
  <si>
    <t>Andre dr.-</t>
  </si>
  <si>
    <t>kostnader</t>
  </si>
  <si>
    <r>
      <t>debitert konto</t>
    </r>
    <r>
      <rPr>
        <i/>
        <sz val="12"/>
        <rFont val="Times New Roman"/>
        <family val="1"/>
      </rPr>
      <t xml:space="preserve"> 1790 Beholdning fyringsolje</t>
    </r>
    <r>
      <rPr>
        <sz val="12"/>
        <rFont val="Times New Roman"/>
        <family val="1"/>
      </rPr>
      <t>. På den måten vil regnskapet viset forbruket av olje på kr 5 000.</t>
    </r>
  </si>
  <si>
    <r>
      <t xml:space="preserve">Kjøpet av fyringsolje er debitert konto </t>
    </r>
    <r>
      <rPr>
        <i/>
        <sz val="12"/>
        <rFont val="Times New Roman"/>
        <family val="1"/>
      </rPr>
      <t>6304 Oppvarming</t>
    </r>
    <r>
      <rPr>
        <sz val="12"/>
        <rFont val="Times New Roman"/>
        <family val="1"/>
      </rPr>
      <t xml:space="preserve">. Økning i beholdning av fyringsolje blir kreditert konto </t>
    </r>
    <r>
      <rPr>
        <i/>
        <sz val="12"/>
        <rFont val="Times New Roman"/>
        <family val="1"/>
      </rPr>
      <t>6304 Oppvarming</t>
    </r>
    <r>
      <rPr>
        <sz val="12"/>
        <rFont val="Times New Roman"/>
        <family val="1"/>
      </rPr>
      <t xml:space="preserve"> og  </t>
    </r>
  </si>
  <si>
    <t>Forskudds-</t>
  </si>
  <si>
    <t xml:space="preserve">betalt </t>
  </si>
  <si>
    <t>Rente-</t>
  </si>
  <si>
    <t>Skyldige</t>
  </si>
  <si>
    <t>renter</t>
  </si>
  <si>
    <t>Betalt renter i 20x1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</si>
</sst>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"/>
    <numFmt numFmtId="165" formatCode="d/m/;@"/>
    <numFmt numFmtId="166" formatCode="&quot;kr&quot;\ #,##0"/>
    <numFmt numFmtId="167" formatCode="#,##0_ ;\-#,##0\ "/>
  </numFmts>
  <fonts count="11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3" fontId="1" fillId="0" borderId="2" xfId="0" applyNumberFormat="1" applyFont="1" applyBorder="1"/>
    <xf numFmtId="0" fontId="3" fillId="0" borderId="0" xfId="0" applyFont="1"/>
    <xf numFmtId="0" fontId="1" fillId="0" borderId="5" xfId="0" applyFont="1" applyBorder="1" applyProtection="1">
      <protection locked="0"/>
    </xf>
    <xf numFmtId="0" fontId="2" fillId="0" borderId="7" xfId="0" applyFont="1" applyBorder="1"/>
    <xf numFmtId="1" fontId="1" fillId="0" borderId="6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right"/>
    </xf>
    <xf numFmtId="0" fontId="1" fillId="0" borderId="9" xfId="0" applyFont="1" applyBorder="1"/>
    <xf numFmtId="0" fontId="2" fillId="0" borderId="9" xfId="0" applyFont="1" applyBorder="1"/>
    <xf numFmtId="3" fontId="1" fillId="0" borderId="1" xfId="0" applyNumberFormat="1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Alignment="1">
      <alignment horizontal="left"/>
    </xf>
    <xf numFmtId="0" fontId="2" fillId="0" borderId="13" xfId="0" applyFont="1" applyBorder="1"/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0" fontId="1" fillId="0" borderId="15" xfId="1" applyFont="1" applyBorder="1" applyAlignment="1">
      <alignment horizontal="center"/>
    </xf>
    <xf numFmtId="0" fontId="1" fillId="0" borderId="15" xfId="1" applyFont="1" applyBorder="1" applyAlignment="1">
      <alignment horizontal="left"/>
    </xf>
    <xf numFmtId="0" fontId="2" fillId="0" borderId="10" xfId="1" applyFont="1" applyBorder="1"/>
    <xf numFmtId="0" fontId="2" fillId="0" borderId="13" xfId="1" applyFont="1" applyBorder="1"/>
    <xf numFmtId="164" fontId="1" fillId="0" borderId="19" xfId="1" applyNumberFormat="1" applyFont="1" applyBorder="1" applyAlignment="1" applyProtection="1">
      <alignment horizontal="right"/>
      <protection locked="0"/>
    </xf>
    <xf numFmtId="0" fontId="7" fillId="0" borderId="19" xfId="1" applyFont="1" applyBorder="1" applyAlignment="1" applyProtection="1">
      <alignment horizontal="center"/>
      <protection locked="0"/>
    </xf>
    <xf numFmtId="3" fontId="1" fillId="0" borderId="19" xfId="1" applyNumberFormat="1" applyFont="1" applyBorder="1"/>
    <xf numFmtId="164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center"/>
      <protection locked="0"/>
    </xf>
    <xf numFmtId="3" fontId="1" fillId="0" borderId="2" xfId="1" applyNumberFormat="1" applyFont="1" applyBorder="1"/>
    <xf numFmtId="164" fontId="1" fillId="0" borderId="20" xfId="1" applyNumberFormat="1" applyFont="1" applyBorder="1" applyAlignment="1" applyProtection="1">
      <alignment horizontal="right"/>
      <protection locked="0"/>
    </xf>
    <xf numFmtId="3" fontId="1" fillId="0" borderId="20" xfId="1" applyNumberFormat="1" applyFont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49" fontId="7" fillId="0" borderId="11" xfId="1" applyNumberFormat="1" applyFont="1" applyBorder="1" applyAlignment="1">
      <alignment horizontal="center"/>
    </xf>
    <xf numFmtId="1" fontId="1" fillId="0" borderId="12" xfId="1" applyNumberFormat="1" applyFont="1" applyBorder="1"/>
    <xf numFmtId="1" fontId="7" fillId="0" borderId="15" xfId="1" applyNumberFormat="1" applyFont="1" applyBorder="1"/>
    <xf numFmtId="49" fontId="7" fillId="0" borderId="10" xfId="1" applyNumberFormat="1" applyFont="1" applyBorder="1" applyAlignment="1">
      <alignment horizontal="center"/>
    </xf>
    <xf numFmtId="49" fontId="7" fillId="0" borderId="17" xfId="1" applyNumberFormat="1" applyFont="1" applyBorder="1"/>
    <xf numFmtId="0" fontId="1" fillId="0" borderId="21" xfId="1" quotePrefix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6" xfId="1" applyFont="1" applyBorder="1" applyAlignment="1">
      <alignment horizontal="left"/>
    </xf>
    <xf numFmtId="0" fontId="1" fillId="0" borderId="14" xfId="1" applyFont="1" applyBorder="1" applyAlignment="1">
      <alignment horizontal="center"/>
    </xf>
    <xf numFmtId="164" fontId="1" fillId="0" borderId="6" xfId="1" applyNumberFormat="1" applyFont="1" applyBorder="1" applyAlignment="1" applyProtection="1">
      <alignment horizontal="right"/>
      <protection locked="0"/>
    </xf>
    <xf numFmtId="0" fontId="1" fillId="0" borderId="6" xfId="1" applyFont="1" applyBorder="1" applyProtection="1">
      <protection locked="0"/>
    </xf>
    <xf numFmtId="0" fontId="7" fillId="0" borderId="15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164" fontId="1" fillId="0" borderId="1" xfId="1" applyNumberFormat="1" applyFont="1" applyBorder="1" applyAlignment="1">
      <alignment horizontal="right"/>
    </xf>
    <xf numFmtId="0" fontId="1" fillId="0" borderId="1" xfId="1" applyFont="1" applyBorder="1"/>
    <xf numFmtId="0" fontId="7" fillId="0" borderId="1" xfId="1" applyFont="1" applyBorder="1" applyAlignment="1" applyProtection="1">
      <alignment horizontal="center"/>
      <protection locked="0"/>
    </xf>
    <xf numFmtId="0" fontId="9" fillId="0" borderId="0" xfId="1" applyFont="1"/>
    <xf numFmtId="0" fontId="1" fillId="0" borderId="13" xfId="1" applyFont="1" applyBorder="1" applyAlignment="1">
      <alignment horizontal="left"/>
    </xf>
    <xf numFmtId="0" fontId="1" fillId="0" borderId="3" xfId="1" applyFont="1" applyBorder="1" applyAlignment="1" applyProtection="1">
      <alignment horizontal="left"/>
      <protection locked="0"/>
    </xf>
    <xf numFmtId="0" fontId="7" fillId="0" borderId="3" xfId="1" applyFont="1" applyBorder="1"/>
    <xf numFmtId="0" fontId="7" fillId="0" borderId="24" xfId="1" applyFont="1" applyBorder="1"/>
    <xf numFmtId="1" fontId="1" fillId="0" borderId="4" xfId="1" applyNumberFormat="1" applyFont="1" applyBorder="1" applyAlignment="1">
      <alignment horizontal="center"/>
    </xf>
    <xf numFmtId="0" fontId="1" fillId="0" borderId="25" xfId="1" applyFont="1" applyBorder="1"/>
    <xf numFmtId="3" fontId="1" fillId="0" borderId="4" xfId="1" applyNumberFormat="1" applyFont="1" applyBorder="1"/>
    <xf numFmtId="0" fontId="2" fillId="0" borderId="18" xfId="1" applyFont="1" applyBorder="1"/>
    <xf numFmtId="0" fontId="2" fillId="0" borderId="8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3" fontId="1" fillId="0" borderId="0" xfId="1" applyNumberFormat="1" applyFont="1"/>
    <xf numFmtId="3" fontId="1" fillId="0" borderId="0" xfId="1" applyNumberFormat="1" applyFont="1" applyAlignment="1">
      <alignment horizontal="left"/>
    </xf>
    <xf numFmtId="3" fontId="1" fillId="0" borderId="7" xfId="1" applyNumberFormat="1" applyFont="1" applyBorder="1"/>
    <xf numFmtId="0" fontId="1" fillId="0" borderId="0" xfId="1" applyFont="1" applyAlignment="1">
      <alignment horizontal="left"/>
    </xf>
    <xf numFmtId="3" fontId="1" fillId="0" borderId="9" xfId="1" applyNumberFormat="1" applyFont="1" applyBorder="1"/>
    <xf numFmtId="3" fontId="1" fillId="0" borderId="28" xfId="1" applyNumberFormat="1" applyFont="1" applyBorder="1"/>
    <xf numFmtId="49" fontId="1" fillId="0" borderId="11" xfId="1" applyNumberFormat="1" applyFont="1" applyBorder="1" applyAlignment="1">
      <alignment horizontal="center"/>
    </xf>
    <xf numFmtId="0" fontId="1" fillId="0" borderId="11" xfId="1" applyFont="1" applyBorder="1"/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1" fontId="7" fillId="0" borderId="17" xfId="1" applyNumberFormat="1" applyFont="1" applyBorder="1"/>
    <xf numFmtId="0" fontId="7" fillId="0" borderId="17" xfId="1" applyFont="1" applyBorder="1"/>
    <xf numFmtId="0" fontId="1" fillId="0" borderId="13" xfId="1" applyFont="1" applyBorder="1"/>
    <xf numFmtId="0" fontId="1" fillId="0" borderId="16" xfId="1" applyFont="1" applyBorder="1"/>
    <xf numFmtId="3" fontId="1" fillId="0" borderId="16" xfId="1" applyNumberFormat="1" applyFont="1" applyBorder="1" applyAlignment="1">
      <alignment horizontal="center"/>
    </xf>
    <xf numFmtId="165" fontId="1" fillId="0" borderId="6" xfId="1" applyNumberFormat="1" applyFont="1" applyBorder="1" applyAlignment="1" applyProtection="1">
      <alignment horizontal="right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165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center"/>
      <protection locked="0"/>
    </xf>
    <xf numFmtId="165" fontId="1" fillId="0" borderId="1" xfId="1" quotePrefix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0" fontId="1" fillId="0" borderId="11" xfId="1" applyFont="1" applyBorder="1" applyAlignment="1">
      <alignment horizontal="left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29" xfId="1" applyFont="1" applyBorder="1" applyAlignment="1" applyProtection="1">
      <alignment horizontal="left"/>
      <protection locked="0"/>
    </xf>
    <xf numFmtId="0" fontId="1" fillId="0" borderId="30" xfId="1" applyFont="1" applyBorder="1" applyAlignment="1" applyProtection="1">
      <alignment horizontal="left"/>
      <protection locked="0"/>
    </xf>
    <xf numFmtId="3" fontId="1" fillId="0" borderId="14" xfId="1" applyNumberFormat="1" applyFont="1" applyBorder="1" applyAlignment="1">
      <alignment horizontal="center"/>
    </xf>
    <xf numFmtId="0" fontId="1" fillId="0" borderId="31" xfId="1" applyFont="1" applyBorder="1"/>
    <xf numFmtId="0" fontId="1" fillId="0" borderId="28" xfId="1" applyFont="1" applyBorder="1" applyAlignment="1">
      <alignment horizontal="left"/>
    </xf>
    <xf numFmtId="3" fontId="1" fillId="0" borderId="5" xfId="1" applyNumberFormat="1" applyFont="1" applyBorder="1" applyAlignment="1" applyProtection="1">
      <alignment horizontal="left"/>
      <protection locked="0"/>
    </xf>
    <xf numFmtId="0" fontId="1" fillId="0" borderId="22" xfId="1" applyFont="1" applyBorder="1" applyProtection="1">
      <protection locked="0"/>
    </xf>
    <xf numFmtId="0" fontId="4" fillId="0" borderId="0" xfId="0" applyFont="1" applyProtection="1">
      <protection locked="0"/>
    </xf>
    <xf numFmtId="166" fontId="1" fillId="0" borderId="0" xfId="1" applyNumberFormat="1" applyFont="1"/>
    <xf numFmtId="166" fontId="1" fillId="0" borderId="9" xfId="1" applyNumberFormat="1" applyFont="1" applyBorder="1"/>
    <xf numFmtId="0" fontId="1" fillId="0" borderId="12" xfId="1" quotePrefix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2" fillId="0" borderId="21" xfId="1" applyFont="1" applyBorder="1"/>
    <xf numFmtId="0" fontId="7" fillId="0" borderId="23" xfId="1" applyFont="1" applyBorder="1" applyAlignment="1" applyProtection="1">
      <alignment horizontal="center"/>
      <protection locked="0"/>
    </xf>
    <xf numFmtId="0" fontId="7" fillId="0" borderId="27" xfId="1" applyFont="1" applyBorder="1" applyAlignment="1" applyProtection="1">
      <alignment horizontal="center"/>
      <protection locked="0"/>
    </xf>
    <xf numFmtId="3" fontId="1" fillId="0" borderId="0" xfId="1" applyNumberFormat="1" applyFont="1" applyAlignment="1">
      <alignment horizontal="center"/>
    </xf>
    <xf numFmtId="0" fontId="1" fillId="0" borderId="26" xfId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9" xfId="0" applyFont="1" applyBorder="1"/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6" fontId="1" fillId="0" borderId="0" xfId="0" applyNumberFormat="1" applyFont="1"/>
    <xf numFmtId="166" fontId="1" fillId="0" borderId="28" xfId="0" applyNumberFormat="1" applyFont="1" applyBorder="1"/>
    <xf numFmtId="167" fontId="1" fillId="0" borderId="0" xfId="0" applyNumberFormat="1" applyFont="1"/>
    <xf numFmtId="166" fontId="1" fillId="0" borderId="31" xfId="0" applyNumberFormat="1" applyFont="1" applyBorder="1"/>
    <xf numFmtId="0" fontId="1" fillId="0" borderId="28" xfId="0" applyFont="1" applyBorder="1" applyAlignment="1">
      <alignment horizontal="right"/>
    </xf>
    <xf numFmtId="0" fontId="8" fillId="0" borderId="0" xfId="0" applyFont="1"/>
    <xf numFmtId="0" fontId="1" fillId="0" borderId="0" xfId="1" applyFont="1" applyAlignment="1">
      <alignment horizontal="center"/>
    </xf>
    <xf numFmtId="9" fontId="1" fillId="0" borderId="0" xfId="1" applyNumberFormat="1" applyFont="1"/>
    <xf numFmtId="165" fontId="1" fillId="0" borderId="0" xfId="1" applyNumberFormat="1" applyFont="1" applyAlignment="1">
      <alignment horizontal="left"/>
    </xf>
    <xf numFmtId="1" fontId="1" fillId="0" borderId="0" xfId="1" applyNumberFormat="1" applyFont="1" applyAlignment="1">
      <alignment horizontal="center"/>
    </xf>
    <xf numFmtId="166" fontId="1" fillId="0" borderId="28" xfId="1" applyNumberFormat="1" applyFont="1" applyBorder="1"/>
    <xf numFmtId="1" fontId="1" fillId="0" borderId="20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2" fillId="0" borderId="30" xfId="0" applyFont="1" applyBorder="1"/>
    <xf numFmtId="0" fontId="1" fillId="0" borderId="1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" fillId="0" borderId="0" xfId="1" applyFont="1" applyAlignment="1">
      <alignment horizontal="left" indent="2"/>
    </xf>
    <xf numFmtId="0" fontId="10" fillId="0" borderId="16" xfId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5" xfId="1" applyNumberFormat="1" applyFont="1" applyBorder="1" applyAlignment="1">
      <alignment horizontal="left"/>
    </xf>
    <xf numFmtId="3" fontId="1" fillId="0" borderId="0" xfId="1" applyNumberFormat="1" applyFont="1" applyAlignment="1">
      <alignment horizontal="left" indent="1"/>
    </xf>
    <xf numFmtId="0" fontId="1" fillId="0" borderId="28" xfId="1" applyFont="1" applyBorder="1" applyAlignment="1">
      <alignment horizontal="center"/>
    </xf>
    <xf numFmtId="0" fontId="1" fillId="0" borderId="31" xfId="0" applyFont="1" applyBorder="1"/>
    <xf numFmtId="0" fontId="2" fillId="0" borderId="28" xfId="0" applyFont="1" applyBorder="1"/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" fillId="0" borderId="10" xfId="0" applyNumberFormat="1" applyFont="1" applyBorder="1"/>
    <xf numFmtId="3" fontId="1" fillId="0" borderId="17" xfId="0" applyNumberFormat="1" applyFont="1" applyBorder="1"/>
    <xf numFmtId="3" fontId="1" fillId="0" borderId="0" xfId="0" applyNumberFormat="1" applyFont="1"/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13" xfId="0" applyNumberFormat="1" applyFont="1" applyBorder="1"/>
    <xf numFmtId="3" fontId="1" fillId="0" borderId="16" xfId="0" applyNumberFormat="1" applyFont="1" applyBorder="1"/>
    <xf numFmtId="3" fontId="1" fillId="0" borderId="28" xfId="0" applyNumberFormat="1" applyFont="1" applyBorder="1"/>
    <xf numFmtId="3" fontId="1" fillId="0" borderId="9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0" fontId="9" fillId="0" borderId="0" xfId="0" applyFont="1"/>
    <xf numFmtId="0" fontId="1" fillId="0" borderId="31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3" fontId="1" fillId="0" borderId="10" xfId="1" applyNumberFormat="1" applyFont="1" applyBorder="1"/>
    <xf numFmtId="3" fontId="1" fillId="0" borderId="17" xfId="1" applyNumberFormat="1" applyFont="1" applyBorder="1"/>
    <xf numFmtId="3" fontId="1" fillId="0" borderId="3" xfId="1" applyNumberFormat="1" applyFont="1" applyBorder="1"/>
    <xf numFmtId="3" fontId="1" fillId="0" borderId="26" xfId="1" applyNumberFormat="1" applyFont="1" applyBorder="1"/>
    <xf numFmtId="3" fontId="1" fillId="0" borderId="30" xfId="1" applyNumberFormat="1" applyFont="1" applyBorder="1"/>
    <xf numFmtId="0" fontId="2" fillId="0" borderId="17" xfId="1" applyFont="1" applyBorder="1"/>
    <xf numFmtId="0" fontId="1" fillId="0" borderId="20" xfId="1" applyFont="1" applyBorder="1" applyProtection="1">
      <protection locked="0"/>
    </xf>
    <xf numFmtId="1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3" fontId="1" fillId="0" borderId="22" xfId="1" applyNumberFormat="1" applyFont="1" applyBorder="1"/>
    <xf numFmtId="3" fontId="1" fillId="0" borderId="32" xfId="1" applyNumberFormat="1" applyFont="1" applyBorder="1"/>
    <xf numFmtId="1" fontId="1" fillId="0" borderId="0" xfId="1" applyNumberFormat="1" applyFont="1" applyAlignment="1" applyProtection="1">
      <alignment horizontal="center"/>
      <protection locked="0"/>
    </xf>
    <xf numFmtId="0" fontId="1" fillId="0" borderId="0" xfId="1" applyFont="1" applyProtection="1">
      <protection locked="0"/>
    </xf>
    <xf numFmtId="3" fontId="1" fillId="0" borderId="31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21" xfId="1" applyNumberFormat="1" applyFont="1" applyBorder="1"/>
    <xf numFmtId="3" fontId="1" fillId="0" borderId="14" xfId="1" applyNumberFormat="1" applyFont="1" applyBorder="1"/>
    <xf numFmtId="3" fontId="1" fillId="0" borderId="16" xfId="1" applyNumberFormat="1" applyFont="1" applyBorder="1"/>
    <xf numFmtId="3" fontId="1" fillId="0" borderId="15" xfId="1" applyNumberFormat="1" applyFont="1" applyBorder="1" applyAlignment="1">
      <alignment horizontal="center"/>
    </xf>
    <xf numFmtId="3" fontId="1" fillId="0" borderId="28" xfId="1" applyNumberFormat="1" applyFont="1" applyBorder="1" applyAlignment="1">
      <alignment horizontal="center"/>
    </xf>
    <xf numFmtId="3" fontId="1" fillId="0" borderId="24" xfId="1" applyNumberFormat="1" applyFont="1" applyBorder="1"/>
    <xf numFmtId="1" fontId="1" fillId="0" borderId="15" xfId="1" applyNumberFormat="1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3" fontId="1" fillId="0" borderId="13" xfId="1" applyNumberFormat="1" applyFont="1" applyBorder="1"/>
    <xf numFmtId="0" fontId="1" fillId="0" borderId="0" xfId="1" applyFont="1" applyAlignment="1" applyProtection="1">
      <alignment horizontal="left"/>
      <protection locked="0"/>
    </xf>
    <xf numFmtId="3" fontId="1" fillId="0" borderId="18" xfId="1" applyNumberFormat="1" applyFont="1" applyBorder="1"/>
    <xf numFmtId="3" fontId="1" fillId="0" borderId="17" xfId="1" applyNumberFormat="1" applyFont="1" applyBorder="1" applyAlignment="1">
      <alignment horizontal="center"/>
    </xf>
    <xf numFmtId="3" fontId="1" fillId="0" borderId="13" xfId="1" applyNumberFormat="1" applyFont="1" applyBorder="1" applyAlignment="1">
      <alignment horizontal="center"/>
    </xf>
    <xf numFmtId="165" fontId="1" fillId="0" borderId="0" xfId="1" quotePrefix="1" applyNumberFormat="1" applyFont="1" applyAlignment="1">
      <alignment horizontal="right"/>
    </xf>
    <xf numFmtId="49" fontId="7" fillId="0" borderId="13" xfId="1" applyNumberFormat="1" applyFont="1" applyBorder="1" applyAlignment="1">
      <alignment horizontal="center"/>
    </xf>
    <xf numFmtId="0" fontId="7" fillId="0" borderId="16" xfId="1" applyFont="1" applyBorder="1"/>
    <xf numFmtId="1" fontId="1" fillId="0" borderId="11" xfId="1" applyNumberFormat="1" applyFont="1" applyBorder="1" applyAlignment="1">
      <alignment horizontal="center"/>
    </xf>
    <xf numFmtId="0" fontId="7" fillId="0" borderId="17" xfId="1" applyFont="1" applyBorder="1" applyAlignment="1">
      <alignment horizontal="center" textRotation="90"/>
    </xf>
    <xf numFmtId="0" fontId="7" fillId="0" borderId="16" xfId="1" applyFont="1" applyBorder="1" applyAlignment="1">
      <alignment horizontal="center" textRotation="90"/>
    </xf>
    <xf numFmtId="0" fontId="7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1" fontId="7" fillId="0" borderId="12" xfId="1" applyNumberFormat="1" applyFont="1" applyBorder="1" applyAlignment="1">
      <alignment horizontal="center" textRotation="90"/>
    </xf>
    <xf numFmtId="1" fontId="7" fillId="0" borderId="21" xfId="1" applyNumberFormat="1" applyFont="1" applyBorder="1" applyAlignment="1">
      <alignment horizontal="center" textRotation="90"/>
    </xf>
    <xf numFmtId="1" fontId="7" fillId="0" borderId="14" xfId="1" applyNumberFormat="1" applyFont="1" applyBorder="1" applyAlignment="1">
      <alignment horizont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showZeros="0" topLeftCell="A16" workbookViewId="0">
      <selection activeCell="J23" sqref="J23"/>
    </sheetView>
  </sheetViews>
  <sheetFormatPr baseColWidth="10" defaultRowHeight="15.75" x14ac:dyDescent="0.25"/>
  <cols>
    <col min="1" max="1" width="6.7109375" style="1" customWidth="1"/>
    <col min="2" max="2" width="8.140625" style="1" customWidth="1"/>
    <col min="3" max="3" width="11.42578125" style="1"/>
    <col min="4" max="4" width="6.140625" style="1" customWidth="1"/>
    <col min="5" max="16384" width="11.42578125" style="1"/>
  </cols>
  <sheetData>
    <row r="1" spans="1:2" x14ac:dyDescent="0.25">
      <c r="A1" s="19" t="s">
        <v>63</v>
      </c>
    </row>
    <row r="3" spans="1:2" x14ac:dyDescent="0.25">
      <c r="A3" s="1" t="s">
        <v>7</v>
      </c>
      <c r="B3" s="1" t="s">
        <v>64</v>
      </c>
    </row>
    <row r="4" spans="1:2" x14ac:dyDescent="0.25">
      <c r="B4" s="1" t="s">
        <v>189</v>
      </c>
    </row>
    <row r="5" spans="1:2" x14ac:dyDescent="0.25">
      <c r="A5" s="1" t="s">
        <v>8</v>
      </c>
      <c r="B5" s="1" t="s">
        <v>65</v>
      </c>
    </row>
    <row r="6" spans="1:2" x14ac:dyDescent="0.25">
      <c r="B6" s="1" t="s">
        <v>151</v>
      </c>
    </row>
    <row r="7" spans="1:2" x14ac:dyDescent="0.25">
      <c r="B7" s="1" t="s">
        <v>66</v>
      </c>
    </row>
    <row r="8" spans="1:2" x14ac:dyDescent="0.25">
      <c r="B8" s="1" t="s">
        <v>187</v>
      </c>
    </row>
    <row r="9" spans="1:2" x14ac:dyDescent="0.25">
      <c r="B9" s="1" t="s">
        <v>188</v>
      </c>
    </row>
    <row r="10" spans="1:2" x14ac:dyDescent="0.25">
      <c r="A10" s="1" t="s">
        <v>9</v>
      </c>
      <c r="B10" s="1" t="s">
        <v>190</v>
      </c>
    </row>
    <row r="11" spans="1:2" x14ac:dyDescent="0.25">
      <c r="B11" s="1" t="s">
        <v>67</v>
      </c>
    </row>
    <row r="14" spans="1:2" x14ac:dyDescent="0.25">
      <c r="A14" s="19" t="s">
        <v>68</v>
      </c>
    </row>
    <row r="16" spans="1:2" x14ac:dyDescent="0.25">
      <c r="A16" s="1" t="s">
        <v>7</v>
      </c>
      <c r="B16" s="1" t="s">
        <v>69</v>
      </c>
    </row>
    <row r="17" spans="1:8" x14ac:dyDescent="0.25">
      <c r="B17" s="1" t="s">
        <v>70</v>
      </c>
    </row>
    <row r="18" spans="1:8" x14ac:dyDescent="0.25">
      <c r="B18" s="1" t="s">
        <v>71</v>
      </c>
    </row>
    <row r="19" spans="1:8" x14ac:dyDescent="0.25">
      <c r="B19" s="1" t="s">
        <v>72</v>
      </c>
    </row>
    <row r="20" spans="1:8" x14ac:dyDescent="0.25">
      <c r="B20" s="1" t="s">
        <v>73</v>
      </c>
    </row>
    <row r="22" spans="1:8" x14ac:dyDescent="0.25">
      <c r="A22" s="1" t="s">
        <v>8</v>
      </c>
      <c r="B22" s="19" t="s">
        <v>18</v>
      </c>
    </row>
    <row r="23" spans="1:8" x14ac:dyDescent="0.25">
      <c r="B23" s="17" t="s">
        <v>180</v>
      </c>
      <c r="C23" s="15" t="s">
        <v>191</v>
      </c>
      <c r="D23" s="156"/>
      <c r="E23" s="18" t="s">
        <v>200</v>
      </c>
      <c r="F23" s="17" t="s">
        <v>2</v>
      </c>
      <c r="G23" s="158" t="s">
        <v>3</v>
      </c>
      <c r="H23" s="17" t="s">
        <v>4</v>
      </c>
    </row>
    <row r="24" spans="1:8" x14ac:dyDescent="0.25">
      <c r="B24" s="151" t="s">
        <v>181</v>
      </c>
      <c r="C24" s="16"/>
      <c r="D24" s="157"/>
      <c r="E24" s="152" t="s">
        <v>201</v>
      </c>
      <c r="F24" s="151"/>
      <c r="G24" s="159"/>
      <c r="H24" s="151"/>
    </row>
    <row r="25" spans="1:8" x14ac:dyDescent="0.25">
      <c r="B25" s="9">
        <v>1920</v>
      </c>
      <c r="C25" s="14" t="s">
        <v>5</v>
      </c>
      <c r="D25" s="2"/>
      <c r="E25" s="160"/>
      <c r="F25" s="161"/>
      <c r="G25" s="162"/>
      <c r="H25" s="161"/>
    </row>
    <row r="26" spans="1:8" x14ac:dyDescent="0.25">
      <c r="B26" s="3">
        <v>2962</v>
      </c>
      <c r="C26" s="4" t="s">
        <v>143</v>
      </c>
      <c r="D26" s="8"/>
      <c r="E26" s="163"/>
      <c r="F26" s="5">
        <v>-50000</v>
      </c>
      <c r="G26" s="164"/>
      <c r="H26" s="5">
        <f>SUM(E26:F26)</f>
        <v>-50000</v>
      </c>
    </row>
    <row r="27" spans="1:8" x14ac:dyDescent="0.25">
      <c r="B27" s="142">
        <v>3000</v>
      </c>
      <c r="C27" s="143" t="s">
        <v>79</v>
      </c>
      <c r="D27" s="144"/>
      <c r="E27" s="165">
        <v>-100000</v>
      </c>
      <c r="F27" s="166">
        <v>50000</v>
      </c>
      <c r="G27" s="167">
        <f>SUM(E27:F27)</f>
        <v>-50000</v>
      </c>
      <c r="H27" s="166"/>
    </row>
    <row r="29" spans="1:8" x14ac:dyDescent="0.25">
      <c r="B29" s="1" t="s">
        <v>152</v>
      </c>
    </row>
    <row r="30" spans="1:8" x14ac:dyDescent="0.25">
      <c r="B30" s="1" t="s">
        <v>153</v>
      </c>
    </row>
    <row r="31" spans="1:8" x14ac:dyDescent="0.25">
      <c r="B31" s="1" t="s">
        <v>154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5.1 og 5.2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showGridLines="0" topLeftCell="A19" zoomScaleNormal="75" workbookViewId="0">
      <selection activeCell="L27" sqref="L27"/>
    </sheetView>
  </sheetViews>
  <sheetFormatPr baseColWidth="10" defaultRowHeight="15" x14ac:dyDescent="0.2"/>
  <cols>
    <col min="1" max="1" width="7.7109375" style="2" customWidth="1"/>
    <col min="2" max="2" width="21.42578125" style="2" customWidth="1"/>
    <col min="3" max="3" width="4" style="2" bestFit="1" customWidth="1"/>
    <col min="4" max="25" width="9.5703125" style="2" customWidth="1"/>
    <col min="26" max="26" width="8.140625" style="2" bestFit="1" customWidth="1"/>
    <col min="27" max="16384" width="11.42578125" style="2"/>
  </cols>
  <sheetData>
    <row r="1" spans="1:20" ht="15.75" x14ac:dyDescent="0.25">
      <c r="A1" s="105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ht="15.75" x14ac:dyDescent="0.25">
      <c r="A3" s="1" t="s">
        <v>7</v>
      </c>
      <c r="B3" s="1" t="s">
        <v>75</v>
      </c>
      <c r="C3" s="1"/>
      <c r="D3" s="1"/>
      <c r="E3" s="1"/>
      <c r="F3" s="1"/>
      <c r="G3" s="1"/>
      <c r="H3" s="1"/>
      <c r="I3" s="1"/>
      <c r="J3" s="1"/>
      <c r="K3" s="1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5.75" x14ac:dyDescent="0.25">
      <c r="A5" s="1" t="s">
        <v>8</v>
      </c>
      <c r="B5" s="1" t="s">
        <v>76</v>
      </c>
      <c r="C5" s="1"/>
      <c r="D5" s="1"/>
      <c r="E5" s="1"/>
      <c r="F5" s="1"/>
      <c r="G5" s="1"/>
      <c r="H5" s="1"/>
      <c r="I5" s="1"/>
      <c r="J5" s="1"/>
      <c r="K5" s="1"/>
    </row>
    <row r="6" spans="1:20" ht="15.75" x14ac:dyDescent="0.25">
      <c r="A6" s="1"/>
      <c r="B6" s="1" t="s">
        <v>170</v>
      </c>
      <c r="C6" s="1"/>
      <c r="D6" s="1"/>
      <c r="E6" s="1"/>
      <c r="F6" s="1"/>
      <c r="G6" s="1"/>
      <c r="H6" s="1"/>
      <c r="I6" s="1"/>
      <c r="J6" s="1"/>
      <c r="K6" s="1"/>
    </row>
    <row r="7" spans="1:20" ht="15.75" x14ac:dyDescent="0.25">
      <c r="A7" s="1"/>
      <c r="B7" s="1" t="s">
        <v>171</v>
      </c>
      <c r="C7" s="1"/>
      <c r="D7" s="1"/>
      <c r="E7" s="1"/>
      <c r="F7" s="1"/>
      <c r="G7" s="1"/>
      <c r="H7" s="1"/>
      <c r="I7" s="1"/>
      <c r="J7" s="1"/>
      <c r="K7" s="1"/>
    </row>
    <row r="8" spans="1:20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0" s="1" customFormat="1" ht="15.75" x14ac:dyDescent="0.25">
      <c r="A9" s="19" t="s">
        <v>0</v>
      </c>
    </row>
    <row r="10" spans="1:20" ht="15.75" x14ac:dyDescent="0.25">
      <c r="A10" s="17" t="s">
        <v>180</v>
      </c>
      <c r="B10" s="15" t="s">
        <v>191</v>
      </c>
      <c r="C10" s="156"/>
      <c r="D10" s="169" t="s">
        <v>200</v>
      </c>
      <c r="E10" s="169" t="s">
        <v>202</v>
      </c>
      <c r="F10" s="170" t="s">
        <v>3</v>
      </c>
      <c r="G10" s="169" t="s">
        <v>4</v>
      </c>
      <c r="H10" s="162"/>
      <c r="I10" s="162"/>
      <c r="J10" s="162"/>
      <c r="K10" s="162"/>
    </row>
    <row r="11" spans="1:20" ht="15.75" x14ac:dyDescent="0.25">
      <c r="A11" s="151" t="s">
        <v>181</v>
      </c>
      <c r="B11" s="16"/>
      <c r="C11" s="157"/>
      <c r="D11" s="171" t="s">
        <v>201</v>
      </c>
      <c r="E11" s="171" t="s">
        <v>203</v>
      </c>
      <c r="F11" s="172"/>
      <c r="G11" s="171"/>
      <c r="H11" s="162"/>
      <c r="I11" s="162"/>
      <c r="J11" s="162"/>
      <c r="K11" s="162"/>
    </row>
    <row r="12" spans="1:20" ht="15.75" x14ac:dyDescent="0.25">
      <c r="A12" s="9">
        <v>1920</v>
      </c>
      <c r="B12" s="14" t="s">
        <v>5</v>
      </c>
      <c r="D12" s="161"/>
      <c r="E12" s="161"/>
      <c r="F12" s="162"/>
      <c r="G12" s="161"/>
      <c r="H12" s="162"/>
      <c r="I12" s="162"/>
      <c r="J12" s="162"/>
      <c r="K12" s="162"/>
    </row>
    <row r="13" spans="1:20" ht="15.75" x14ac:dyDescent="0.25">
      <c r="A13" s="3">
        <v>2962</v>
      </c>
      <c r="B13" s="4" t="s">
        <v>143</v>
      </c>
      <c r="C13" s="8"/>
      <c r="D13" s="5"/>
      <c r="E13" s="5">
        <v>-600000</v>
      </c>
      <c r="F13" s="164"/>
      <c r="G13" s="5">
        <f>SUM(E13:F13)</f>
        <v>-600000</v>
      </c>
      <c r="H13" s="162"/>
      <c r="I13" s="162"/>
      <c r="J13" s="162"/>
      <c r="K13" s="162"/>
    </row>
    <row r="14" spans="1:20" ht="15.75" x14ac:dyDescent="0.25">
      <c r="A14" s="3">
        <v>3000</v>
      </c>
      <c r="B14" s="7" t="s">
        <v>62</v>
      </c>
      <c r="D14" s="161">
        <v>-600000</v>
      </c>
      <c r="E14" s="161">
        <v>600000</v>
      </c>
      <c r="F14" s="162"/>
      <c r="G14" s="161"/>
      <c r="H14" s="162"/>
      <c r="I14" s="162"/>
      <c r="J14" s="162"/>
      <c r="K14" s="162"/>
    </row>
    <row r="15" spans="1:20" s="6" customFormat="1" ht="20.25" x14ac:dyDescent="0.3">
      <c r="A15" s="10"/>
      <c r="B15" s="11"/>
      <c r="C15" s="12"/>
      <c r="D15" s="13"/>
      <c r="E15" s="13">
        <f>SUM(E13:E14)</f>
        <v>0</v>
      </c>
      <c r="F15" s="168"/>
      <c r="G15" s="13"/>
      <c r="H15" s="162"/>
      <c r="I15" s="162"/>
      <c r="J15" s="162"/>
      <c r="K15" s="162"/>
      <c r="L15" s="2"/>
      <c r="M15" s="2"/>
      <c r="N15" s="2"/>
      <c r="O15" s="2"/>
      <c r="P15" s="2"/>
      <c r="Q15" s="2"/>
      <c r="R15" s="2"/>
      <c r="S15" s="2"/>
      <c r="T15" s="2"/>
    </row>
    <row r="17" spans="1:16" s="19" customFormat="1" ht="15.75" x14ac:dyDescent="0.25">
      <c r="B17" s="19" t="s">
        <v>77</v>
      </c>
    </row>
    <row r="18" spans="1:16" ht="15.75" x14ac:dyDescent="0.25">
      <c r="A18" s="1" t="s">
        <v>9</v>
      </c>
    </row>
    <row r="19" spans="1:16" s="1" customFormat="1" ht="15.75" x14ac:dyDescent="0.25">
      <c r="A19" s="19" t="s">
        <v>6</v>
      </c>
    </row>
    <row r="20" spans="1:16" s="1" customFormat="1" ht="15.75" x14ac:dyDescent="0.25">
      <c r="A20" s="17" t="s">
        <v>180</v>
      </c>
      <c r="B20" s="15" t="s">
        <v>191</v>
      </c>
      <c r="C20" s="156"/>
      <c r="D20" s="169" t="s">
        <v>200</v>
      </c>
      <c r="E20" s="169" t="s">
        <v>202</v>
      </c>
      <c r="F20" s="170" t="s">
        <v>3</v>
      </c>
      <c r="G20" s="169" t="s">
        <v>4</v>
      </c>
    </row>
    <row r="21" spans="1:16" s="1" customFormat="1" ht="15.75" x14ac:dyDescent="0.25">
      <c r="A21" s="151" t="s">
        <v>181</v>
      </c>
      <c r="B21" s="16"/>
      <c r="C21" s="157"/>
      <c r="D21" s="171" t="s">
        <v>201</v>
      </c>
      <c r="E21" s="171" t="s">
        <v>203</v>
      </c>
      <c r="F21" s="172"/>
      <c r="G21" s="171"/>
    </row>
    <row r="22" spans="1:16" s="1" customFormat="1" ht="15.75" x14ac:dyDescent="0.25">
      <c r="A22" s="9">
        <v>1920</v>
      </c>
      <c r="B22" s="14" t="s">
        <v>5</v>
      </c>
      <c r="C22" s="2"/>
      <c r="D22" s="161"/>
      <c r="E22" s="161"/>
      <c r="F22" s="162"/>
      <c r="G22" s="161"/>
    </row>
    <row r="23" spans="1:16" s="1" customFormat="1" ht="15.75" x14ac:dyDescent="0.25">
      <c r="A23" s="3">
        <v>2962</v>
      </c>
      <c r="B23" s="4" t="s">
        <v>143</v>
      </c>
      <c r="C23" s="8"/>
      <c r="D23" s="5">
        <v>-600000</v>
      </c>
      <c r="E23" s="5">
        <v>200000</v>
      </c>
      <c r="F23" s="164"/>
      <c r="G23" s="5">
        <f>SUM(D23:F23)</f>
        <v>-400000</v>
      </c>
    </row>
    <row r="24" spans="1:16" s="1" customFormat="1" ht="15.75" x14ac:dyDescent="0.25">
      <c r="A24" s="3">
        <v>3000</v>
      </c>
      <c r="B24" s="7" t="s">
        <v>62</v>
      </c>
      <c r="C24" s="2"/>
      <c r="D24" s="161"/>
      <c r="E24" s="161">
        <v>-200000</v>
      </c>
      <c r="F24" s="162">
        <f>SUM(E24)</f>
        <v>-200000</v>
      </c>
      <c r="G24" s="161"/>
    </row>
    <row r="25" spans="1:16" s="173" customFormat="1" ht="20.25" x14ac:dyDescent="0.3">
      <c r="A25" s="10"/>
      <c r="B25" s="11"/>
      <c r="C25" s="12"/>
      <c r="D25" s="13"/>
      <c r="E25" s="13">
        <f>SUM(E23:E24)</f>
        <v>0</v>
      </c>
      <c r="F25" s="168"/>
      <c r="G25" s="13"/>
      <c r="H25" s="1"/>
      <c r="I25" s="1"/>
      <c r="J25" s="1"/>
      <c r="K25" s="1"/>
      <c r="L25" s="1"/>
      <c r="M25" s="1"/>
      <c r="N25" s="1"/>
      <c r="O25" s="1"/>
      <c r="P25" s="1"/>
    </row>
    <row r="26" spans="1:16" s="1" customFormat="1" ht="15.75" x14ac:dyDescent="0.25"/>
    <row r="27" spans="1:16" s="1" customFormat="1" ht="15.75" x14ac:dyDescent="0.25">
      <c r="B27" s="1" t="s">
        <v>172</v>
      </c>
    </row>
    <row r="28" spans="1:16" s="1" customFormat="1" ht="15.75" x14ac:dyDescent="0.25">
      <c r="B28" s="1" t="s">
        <v>173</v>
      </c>
    </row>
    <row r="29" spans="1:16" s="1" customFormat="1" ht="15.75" x14ac:dyDescent="0.25">
      <c r="B29" s="1" t="s">
        <v>174</v>
      </c>
    </row>
    <row r="30" spans="1:16" s="1" customFormat="1" ht="15.75" x14ac:dyDescent="0.25">
      <c r="B30" s="1" t="s">
        <v>175</v>
      </c>
    </row>
    <row r="31" spans="1:16" s="1" customFormat="1" ht="15.75" x14ac:dyDescent="0.25"/>
    <row r="32" spans="1:16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</sheetData>
  <phoneticPr fontId="0" type="noConversion"/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5.3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showGridLines="0" showZeros="0" topLeftCell="A19" zoomScaleNormal="75" workbookViewId="0">
      <selection activeCell="K51" sqref="K51"/>
    </sheetView>
  </sheetViews>
  <sheetFormatPr baseColWidth="10" defaultRowHeight="15" x14ac:dyDescent="0.2"/>
  <cols>
    <col min="1" max="1" width="8.140625" style="20" customWidth="1"/>
    <col min="2" max="2" width="21.42578125" style="20" customWidth="1"/>
    <col min="3" max="7" width="10.7109375" style="20" customWidth="1"/>
    <col min="8" max="22" width="9.5703125" style="20" customWidth="1"/>
    <col min="23" max="23" width="8.140625" style="20" bestFit="1" customWidth="1"/>
    <col min="24" max="16384" width="11.42578125" style="20"/>
  </cols>
  <sheetData>
    <row r="1" spans="1:13" s="21" customFormat="1" ht="15.75" x14ac:dyDescent="0.25">
      <c r="A1" s="69" t="s">
        <v>78</v>
      </c>
    </row>
    <row r="2" spans="1:13" s="21" customFormat="1" ht="15.75" x14ac:dyDescent="0.25"/>
    <row r="3" spans="1:13" s="21" customFormat="1" ht="15.75" x14ac:dyDescent="0.25">
      <c r="A3" s="21" t="s">
        <v>7</v>
      </c>
      <c r="B3" s="21" t="s">
        <v>80</v>
      </c>
    </row>
    <row r="4" spans="1:13" s="21" customFormat="1" ht="15.75" x14ac:dyDescent="0.25">
      <c r="B4" s="21" t="s">
        <v>81</v>
      </c>
    </row>
    <row r="5" spans="1:13" s="21" customFormat="1" ht="15.75" x14ac:dyDescent="0.25">
      <c r="B5" s="21" t="s">
        <v>144</v>
      </c>
    </row>
    <row r="6" spans="1:13" s="21" customFormat="1" ht="15.75" x14ac:dyDescent="0.25">
      <c r="B6" s="21" t="s">
        <v>82</v>
      </c>
    </row>
    <row r="7" spans="1:13" s="21" customFormat="1" ht="15.75" x14ac:dyDescent="0.25"/>
    <row r="8" spans="1:13" s="21" customFormat="1" ht="15.75" x14ac:dyDescent="0.25">
      <c r="A8" s="21" t="s">
        <v>8</v>
      </c>
      <c r="B8" s="69" t="s">
        <v>145</v>
      </c>
    </row>
    <row r="9" spans="1:13" s="21" customFormat="1" ht="15.75" x14ac:dyDescent="0.25">
      <c r="B9" s="70" t="s">
        <v>83</v>
      </c>
    </row>
    <row r="10" spans="1:13" s="21" customFormat="1" ht="15.75" x14ac:dyDescent="0.25">
      <c r="B10" s="21" t="s">
        <v>155</v>
      </c>
      <c r="D10" s="106">
        <f>12000*6</f>
        <v>72000</v>
      </c>
    </row>
    <row r="11" spans="1:13" s="21" customFormat="1" ht="15.75" x14ac:dyDescent="0.25">
      <c r="B11" s="21" t="s">
        <v>156</v>
      </c>
      <c r="D11" s="106">
        <f>12000*6</f>
        <v>72000</v>
      </c>
    </row>
    <row r="12" spans="1:13" s="58" customFormat="1" ht="20.25" x14ac:dyDescent="0.3">
      <c r="A12" s="21"/>
      <c r="B12" s="21" t="s">
        <v>84</v>
      </c>
      <c r="C12" s="21"/>
      <c r="D12" s="107">
        <f>SUM(D10:D11)</f>
        <v>144000</v>
      </c>
      <c r="E12" s="21"/>
      <c r="F12" s="21"/>
      <c r="G12" s="21"/>
      <c r="H12" s="21"/>
      <c r="I12" s="21"/>
      <c r="J12" s="21"/>
      <c r="K12" s="21"/>
      <c r="L12" s="21"/>
      <c r="M12" s="21"/>
    </row>
    <row r="13" spans="1:13" s="21" customFormat="1" ht="15.75" x14ac:dyDescent="0.25"/>
    <row r="14" spans="1:13" s="21" customFormat="1" ht="15.75" x14ac:dyDescent="0.25">
      <c r="B14" s="21" t="s">
        <v>204</v>
      </c>
    </row>
    <row r="15" spans="1:13" s="21" customFormat="1" ht="15.75" x14ac:dyDescent="0.25"/>
    <row r="16" spans="1:13" s="21" customFormat="1" ht="15.75" x14ac:dyDescent="0.25">
      <c r="B16" s="70" t="s">
        <v>85</v>
      </c>
    </row>
    <row r="17" spans="1:14" s="21" customFormat="1" ht="15.75" x14ac:dyDescent="0.25">
      <c r="B17" s="21" t="s">
        <v>157</v>
      </c>
      <c r="D17" s="106">
        <v>24000</v>
      </c>
    </row>
    <row r="18" spans="1:14" s="21" customFormat="1" ht="15.75" x14ac:dyDescent="0.25">
      <c r="B18" s="21" t="s">
        <v>158</v>
      </c>
      <c r="D18" s="106">
        <v>24000</v>
      </c>
    </row>
    <row r="19" spans="1:14" s="58" customFormat="1" ht="20.25" x14ac:dyDescent="0.3">
      <c r="A19" s="21"/>
      <c r="B19" s="21" t="s">
        <v>84</v>
      </c>
      <c r="C19" s="21"/>
      <c r="D19" s="107">
        <f>SUM(D17:D18)</f>
        <v>48000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s="21" customFormat="1" ht="15.75" x14ac:dyDescent="0.25"/>
    <row r="21" spans="1:14" s="21" customFormat="1" ht="15.75" x14ac:dyDescent="0.25">
      <c r="B21" s="21" t="s">
        <v>86</v>
      </c>
    </row>
    <row r="22" spans="1:14" s="21" customFormat="1" ht="15.75" x14ac:dyDescent="0.25"/>
    <row r="23" spans="1:14" s="21" customFormat="1" ht="15.75" x14ac:dyDescent="0.25">
      <c r="A23" s="69" t="s">
        <v>146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4" s="21" customFormat="1" ht="15.75" x14ac:dyDescent="0.25">
      <c r="A24" s="22" t="s">
        <v>10</v>
      </c>
      <c r="B24" s="96" t="s">
        <v>11</v>
      </c>
      <c r="C24" s="108"/>
      <c r="D24" s="82">
        <v>1920</v>
      </c>
      <c r="E24" s="22">
        <v>2290</v>
      </c>
      <c r="F24" s="174">
        <v>2900</v>
      </c>
      <c r="G24" s="22">
        <v>3600</v>
      </c>
    </row>
    <row r="25" spans="1:14" s="21" customFormat="1" ht="15.75" x14ac:dyDescent="0.25">
      <c r="A25" s="24"/>
      <c r="B25" s="24"/>
      <c r="C25" s="109"/>
      <c r="D25" s="175" t="s">
        <v>205</v>
      </c>
      <c r="E25" s="176" t="s">
        <v>207</v>
      </c>
      <c r="F25" s="137" t="s">
        <v>209</v>
      </c>
      <c r="G25" s="176" t="s">
        <v>211</v>
      </c>
    </row>
    <row r="26" spans="1:14" s="21" customFormat="1" ht="15.75" x14ac:dyDescent="0.25">
      <c r="A26" s="25"/>
      <c r="B26" s="25"/>
      <c r="C26" s="110"/>
      <c r="D26" s="48" t="s">
        <v>206</v>
      </c>
      <c r="E26" s="145" t="s">
        <v>208</v>
      </c>
      <c r="F26" s="155" t="s">
        <v>210</v>
      </c>
      <c r="G26" s="145" t="s">
        <v>212</v>
      </c>
    </row>
    <row r="27" spans="1:14" s="21" customFormat="1" ht="15.75" x14ac:dyDescent="0.25">
      <c r="A27" s="26">
        <v>43709</v>
      </c>
      <c r="B27" s="104" t="s">
        <v>61</v>
      </c>
      <c r="C27" s="111"/>
      <c r="D27" s="177">
        <v>144000</v>
      </c>
      <c r="E27" s="178"/>
      <c r="F27" s="72">
        <v>-144000</v>
      </c>
      <c r="G27" s="178"/>
    </row>
    <row r="28" spans="1:14" s="21" customFormat="1" ht="15.75" x14ac:dyDescent="0.25">
      <c r="A28" s="33">
        <v>43709</v>
      </c>
      <c r="B28" s="81" t="s">
        <v>87</v>
      </c>
      <c r="C28" s="112"/>
      <c r="D28" s="180">
        <v>48000</v>
      </c>
      <c r="E28" s="34">
        <v>-48000</v>
      </c>
      <c r="F28" s="181"/>
      <c r="G28" s="34"/>
    </row>
    <row r="29" spans="1:14" s="21" customFormat="1" ht="15.75" x14ac:dyDescent="0.25"/>
    <row r="30" spans="1:14" s="21" customFormat="1" ht="15.75" x14ac:dyDescent="0.25"/>
    <row r="31" spans="1:14" s="21" customFormat="1" ht="15.75" x14ac:dyDescent="0.25"/>
    <row r="32" spans="1:14" s="21" customFormat="1" ht="15.75" x14ac:dyDescent="0.25"/>
    <row r="33" spans="1:13" s="21" customFormat="1" ht="15.75" x14ac:dyDescent="0.25">
      <c r="A33" s="21" t="s">
        <v>9</v>
      </c>
      <c r="B33" s="69" t="s">
        <v>147</v>
      </c>
    </row>
    <row r="34" spans="1:13" s="21" customFormat="1" ht="15.75" x14ac:dyDescent="0.25">
      <c r="B34" s="70" t="s">
        <v>88</v>
      </c>
    </row>
    <row r="35" spans="1:13" s="21" customFormat="1" ht="15.75" x14ac:dyDescent="0.25">
      <c r="B35" s="21" t="s">
        <v>159</v>
      </c>
      <c r="D35" s="106">
        <v>48000</v>
      </c>
    </row>
    <row r="36" spans="1:13" s="21" customFormat="1" ht="15.75" x14ac:dyDescent="0.25">
      <c r="B36" s="21" t="s">
        <v>160</v>
      </c>
      <c r="D36" s="106">
        <v>48000</v>
      </c>
    </row>
    <row r="37" spans="1:13" s="58" customFormat="1" ht="20.25" x14ac:dyDescent="0.3">
      <c r="A37" s="21"/>
      <c r="B37" s="21" t="s">
        <v>89</v>
      </c>
      <c r="C37" s="21"/>
      <c r="D37" s="107">
        <f>SUM(D35:D36)</f>
        <v>96000</v>
      </c>
      <c r="E37" s="21"/>
      <c r="F37" s="21"/>
      <c r="G37" s="21"/>
      <c r="H37" s="21"/>
      <c r="I37" s="21"/>
      <c r="J37" s="21"/>
      <c r="K37" s="21"/>
      <c r="L37" s="21"/>
      <c r="M37" s="21"/>
    </row>
    <row r="38" spans="1:13" s="21" customFormat="1" ht="15.75" x14ac:dyDescent="0.25"/>
    <row r="39" spans="1:13" s="21" customFormat="1" ht="15.75" x14ac:dyDescent="0.25">
      <c r="B39" s="21" t="s">
        <v>148</v>
      </c>
    </row>
    <row r="40" spans="1:13" s="21" customFormat="1" ht="15.75" x14ac:dyDescent="0.25">
      <c r="B40" s="21" t="s">
        <v>176</v>
      </c>
    </row>
    <row r="41" spans="1:13" s="21" customFormat="1" ht="15.75" x14ac:dyDescent="0.25">
      <c r="B41" s="21" t="s">
        <v>161</v>
      </c>
    </row>
    <row r="42" spans="1:13" ht="15.7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3" ht="15.75" x14ac:dyDescent="0.25">
      <c r="A43" s="21" t="s">
        <v>17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3" ht="15.7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3" s="21" customFormat="1" ht="15.75" x14ac:dyDescent="0.25">
      <c r="A45" s="21" t="s">
        <v>18</v>
      </c>
    </row>
    <row r="46" spans="1:13" ht="15.75" x14ac:dyDescent="0.25">
      <c r="A46" s="22" t="s">
        <v>180</v>
      </c>
      <c r="B46" s="23" t="s">
        <v>191</v>
      </c>
      <c r="C46" s="174" t="s">
        <v>200</v>
      </c>
      <c r="D46" s="22" t="s">
        <v>202</v>
      </c>
      <c r="E46" s="174" t="s">
        <v>3</v>
      </c>
      <c r="F46" s="22" t="s">
        <v>4</v>
      </c>
      <c r="G46" s="21"/>
      <c r="H46" s="21"/>
      <c r="I46" s="21"/>
      <c r="J46" s="21"/>
      <c r="K46" s="21"/>
      <c r="L46" s="21"/>
    </row>
    <row r="47" spans="1:13" ht="15.75" x14ac:dyDescent="0.25">
      <c r="A47" s="176" t="s">
        <v>181</v>
      </c>
      <c r="B47" s="182"/>
      <c r="C47" s="137" t="s">
        <v>201</v>
      </c>
      <c r="D47" s="176" t="s">
        <v>203</v>
      </c>
      <c r="E47" s="137"/>
      <c r="F47" s="176"/>
      <c r="G47" s="21"/>
      <c r="H47" s="21"/>
      <c r="I47" s="21"/>
      <c r="J47" s="21"/>
      <c r="K47" s="21"/>
      <c r="L47" s="21"/>
    </row>
    <row r="48" spans="1:13" ht="15.75" x14ac:dyDescent="0.25">
      <c r="A48" s="184">
        <v>1920</v>
      </c>
      <c r="B48" s="185" t="s">
        <v>5</v>
      </c>
      <c r="C48" s="186"/>
      <c r="D48" s="28"/>
      <c r="E48" s="187"/>
      <c r="F48" s="28"/>
      <c r="G48" s="21"/>
      <c r="H48" s="21"/>
      <c r="I48" s="21"/>
      <c r="J48" s="21"/>
      <c r="K48" s="21"/>
      <c r="L48" s="21"/>
    </row>
    <row r="49" spans="1:12" ht="15.75" x14ac:dyDescent="0.25">
      <c r="A49" s="35">
        <v>2290</v>
      </c>
      <c r="B49" s="54" t="s">
        <v>15</v>
      </c>
      <c r="C49" s="179">
        <v>-48000</v>
      </c>
      <c r="D49" s="32"/>
      <c r="E49" s="74"/>
      <c r="F49" s="32">
        <f>SUM(C49:E49)</f>
        <v>-48000</v>
      </c>
      <c r="G49" s="21"/>
      <c r="H49" s="21"/>
      <c r="I49" s="21"/>
      <c r="J49" s="21"/>
      <c r="K49" s="21"/>
      <c r="L49" s="21"/>
    </row>
    <row r="50" spans="1:12" ht="15.75" x14ac:dyDescent="0.25">
      <c r="A50" s="35">
        <v>2900</v>
      </c>
      <c r="B50" s="54" t="s">
        <v>90</v>
      </c>
      <c r="C50" s="179">
        <v>-144000</v>
      </c>
      <c r="D50" s="32">
        <v>96000</v>
      </c>
      <c r="E50" s="74"/>
      <c r="F50" s="32">
        <f>SUM(C50:E50)</f>
        <v>-48000</v>
      </c>
      <c r="G50" s="21"/>
      <c r="H50" s="21"/>
      <c r="I50" s="21"/>
      <c r="J50" s="21"/>
      <c r="K50" s="21"/>
      <c r="L50" s="21"/>
    </row>
    <row r="51" spans="1:12" ht="15.75" x14ac:dyDescent="0.25">
      <c r="A51" s="80">
        <v>3600</v>
      </c>
      <c r="B51" s="183" t="s">
        <v>16</v>
      </c>
      <c r="C51" s="180"/>
      <c r="D51" s="34">
        <v>-96000</v>
      </c>
      <c r="E51" s="181">
        <f>SUM(D51)</f>
        <v>-96000</v>
      </c>
      <c r="F51" s="34"/>
      <c r="G51" s="21"/>
      <c r="H51" s="21"/>
      <c r="I51" s="21"/>
      <c r="J51" s="21"/>
      <c r="K51" s="21"/>
      <c r="L51" s="21"/>
    </row>
    <row r="52" spans="1:12" ht="15.75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15.75" x14ac:dyDescent="0.25">
      <c r="A53" s="21" t="s">
        <v>177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15.7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5.75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5.75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5.75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5.75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5.75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5.75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5.75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5.75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</sheetData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showGridLines="0" topLeftCell="A35" workbookViewId="0">
      <selection activeCell="I24" sqref="I24"/>
    </sheetView>
  </sheetViews>
  <sheetFormatPr baseColWidth="10" defaultRowHeight="15.75" x14ac:dyDescent="0.25"/>
  <cols>
    <col min="1" max="1" width="6.85546875" style="1" customWidth="1"/>
    <col min="2" max="2" width="17" style="1" bestFit="1" customWidth="1"/>
    <col min="3" max="16384" width="11.42578125" style="1"/>
  </cols>
  <sheetData>
    <row r="1" spans="1:9" x14ac:dyDescent="0.25">
      <c r="A1" s="19" t="s">
        <v>91</v>
      </c>
    </row>
    <row r="3" spans="1:9" x14ac:dyDescent="0.25">
      <c r="A3" s="118"/>
      <c r="B3" s="11"/>
      <c r="C3" s="11"/>
      <c r="D3" s="11"/>
      <c r="E3" s="11"/>
      <c r="F3" s="11"/>
      <c r="G3" s="117" t="s">
        <v>94</v>
      </c>
      <c r="H3" s="116" t="s">
        <v>95</v>
      </c>
      <c r="I3" s="117" t="s">
        <v>39</v>
      </c>
    </row>
    <row r="4" spans="1:9" x14ac:dyDescent="0.25">
      <c r="A4" s="119" t="s">
        <v>7</v>
      </c>
      <c r="B4" s="120" t="s">
        <v>92</v>
      </c>
      <c r="C4" s="120"/>
      <c r="D4" s="121"/>
      <c r="E4" s="121"/>
      <c r="F4" s="121"/>
      <c r="G4" s="122" t="s">
        <v>100</v>
      </c>
      <c r="H4" s="121"/>
      <c r="I4" s="122"/>
    </row>
    <row r="5" spans="1:9" x14ac:dyDescent="0.25">
      <c r="A5" s="123" t="s">
        <v>8</v>
      </c>
      <c r="B5" s="124" t="s">
        <v>96</v>
      </c>
      <c r="C5" s="124"/>
      <c r="D5" s="125"/>
      <c r="E5" s="125"/>
      <c r="F5" s="125"/>
      <c r="G5" s="126" t="s">
        <v>100</v>
      </c>
      <c r="H5" s="125"/>
      <c r="I5" s="126"/>
    </row>
    <row r="6" spans="1:9" x14ac:dyDescent="0.25">
      <c r="A6" s="123" t="s">
        <v>9</v>
      </c>
      <c r="B6" s="124" t="s">
        <v>98</v>
      </c>
      <c r="C6" s="124"/>
      <c r="D6" s="125"/>
      <c r="E6" s="125"/>
      <c r="F6" s="125"/>
      <c r="G6" s="126"/>
      <c r="H6" s="125" t="s">
        <v>100</v>
      </c>
      <c r="I6" s="126"/>
    </row>
    <row r="7" spans="1:9" x14ac:dyDescent="0.25">
      <c r="A7" s="123" t="s">
        <v>40</v>
      </c>
      <c r="B7" s="124" t="s">
        <v>97</v>
      </c>
      <c r="C7" s="124"/>
      <c r="D7" s="125"/>
      <c r="E7" s="125"/>
      <c r="F7" s="125"/>
      <c r="G7" s="126"/>
      <c r="H7" s="125"/>
      <c r="I7" s="126" t="s">
        <v>100</v>
      </c>
    </row>
    <row r="8" spans="1:9" x14ac:dyDescent="0.25">
      <c r="A8" s="123" t="s">
        <v>42</v>
      </c>
      <c r="B8" s="124" t="s">
        <v>192</v>
      </c>
      <c r="C8" s="124"/>
      <c r="D8" s="125"/>
      <c r="E8" s="125"/>
      <c r="F8" s="125"/>
      <c r="G8" s="126" t="s">
        <v>100</v>
      </c>
      <c r="H8" s="125"/>
      <c r="I8" s="126"/>
    </row>
    <row r="9" spans="1:9" x14ac:dyDescent="0.25">
      <c r="A9" s="123" t="s">
        <v>44</v>
      </c>
      <c r="B9" s="124" t="s">
        <v>193</v>
      </c>
      <c r="C9" s="124"/>
      <c r="D9" s="125"/>
      <c r="E9" s="125"/>
      <c r="F9" s="125"/>
      <c r="G9" s="126"/>
      <c r="H9" s="125" t="s">
        <v>100</v>
      </c>
      <c r="I9" s="126"/>
    </row>
    <row r="10" spans="1:9" x14ac:dyDescent="0.25">
      <c r="A10" s="127" t="s">
        <v>93</v>
      </c>
      <c r="B10" s="128" t="s">
        <v>99</v>
      </c>
      <c r="C10" s="128"/>
      <c r="D10" s="129"/>
      <c r="E10" s="129"/>
      <c r="F10" s="129"/>
      <c r="G10" s="130" t="s">
        <v>100</v>
      </c>
      <c r="H10" s="129"/>
      <c r="I10" s="130"/>
    </row>
    <row r="11" spans="1:9" x14ac:dyDescent="0.25">
      <c r="G11" s="115"/>
      <c r="H11" s="115"/>
      <c r="I11" s="115"/>
    </row>
    <row r="12" spans="1:9" x14ac:dyDescent="0.25">
      <c r="A12" s="19" t="s">
        <v>178</v>
      </c>
      <c r="G12" s="115"/>
      <c r="H12" s="115"/>
      <c r="I12" s="115"/>
    </row>
    <row r="13" spans="1:9" x14ac:dyDescent="0.25">
      <c r="A13" s="1" t="s">
        <v>214</v>
      </c>
      <c r="G13" s="115"/>
      <c r="H13" s="115"/>
      <c r="I13" s="115"/>
    </row>
    <row r="14" spans="1:9" x14ac:dyDescent="0.25">
      <c r="A14" s="1" t="s">
        <v>213</v>
      </c>
      <c r="G14" s="115"/>
      <c r="H14" s="115"/>
      <c r="I14" s="115"/>
    </row>
    <row r="15" spans="1:9" x14ac:dyDescent="0.25">
      <c r="G15" s="115"/>
      <c r="H15" s="115"/>
      <c r="I15" s="115"/>
    </row>
    <row r="16" spans="1:9" x14ac:dyDescent="0.25">
      <c r="A16" s="19" t="s">
        <v>179</v>
      </c>
      <c r="G16" s="115"/>
      <c r="H16" s="115"/>
      <c r="I16" s="115"/>
    </row>
    <row r="17" spans="1:10" x14ac:dyDescent="0.25">
      <c r="A17" s="1" t="s">
        <v>162</v>
      </c>
      <c r="G17" s="115"/>
      <c r="H17" s="115"/>
      <c r="I17" s="115"/>
    </row>
    <row r="18" spans="1:10" x14ac:dyDescent="0.25">
      <c r="A18" s="1" t="s">
        <v>102</v>
      </c>
      <c r="G18" s="115"/>
      <c r="H18" s="115"/>
      <c r="I18" s="115"/>
    </row>
    <row r="19" spans="1:10" x14ac:dyDescent="0.25">
      <c r="A19" s="1" t="s">
        <v>101</v>
      </c>
      <c r="G19" s="115"/>
      <c r="H19" s="115"/>
      <c r="I19" s="115"/>
    </row>
    <row r="20" spans="1:10" x14ac:dyDescent="0.25">
      <c r="G20" s="115"/>
      <c r="H20" s="115"/>
      <c r="I20" s="115"/>
    </row>
    <row r="21" spans="1:10" x14ac:dyDescent="0.25">
      <c r="G21" s="115"/>
      <c r="H21" s="115"/>
      <c r="I21" s="115"/>
    </row>
    <row r="22" spans="1:10" x14ac:dyDescent="0.25">
      <c r="A22" s="19" t="s">
        <v>103</v>
      </c>
      <c r="G22" s="115"/>
      <c r="H22" s="115"/>
      <c r="I22" s="115"/>
    </row>
    <row r="24" spans="1:10" x14ac:dyDescent="0.25">
      <c r="A24" s="22" t="s">
        <v>180</v>
      </c>
      <c r="B24" s="96" t="s">
        <v>191</v>
      </c>
      <c r="C24" s="195" t="s">
        <v>200</v>
      </c>
      <c r="D24" s="190" t="s">
        <v>2</v>
      </c>
      <c r="E24" s="195" t="s">
        <v>3</v>
      </c>
      <c r="F24" s="191" t="s">
        <v>4</v>
      </c>
      <c r="G24" s="72"/>
      <c r="H24" s="72"/>
      <c r="I24" s="72"/>
      <c r="J24" s="72"/>
    </row>
    <row r="25" spans="1:10" x14ac:dyDescent="0.25">
      <c r="A25" s="145" t="s">
        <v>181</v>
      </c>
      <c r="B25" s="25"/>
      <c r="C25" s="88" t="s">
        <v>201</v>
      </c>
      <c r="D25" s="196"/>
      <c r="E25" s="88"/>
      <c r="F25" s="100"/>
      <c r="G25" s="72"/>
      <c r="H25" s="72"/>
      <c r="I25" s="72"/>
      <c r="J25" s="72"/>
    </row>
    <row r="26" spans="1:10" x14ac:dyDescent="0.25">
      <c r="A26" s="35">
        <v>1400</v>
      </c>
      <c r="B26" s="36" t="s">
        <v>20</v>
      </c>
      <c r="C26" s="178">
        <v>300000</v>
      </c>
      <c r="D26" s="72">
        <v>40000</v>
      </c>
      <c r="E26" s="178"/>
      <c r="F26" s="192">
        <f>SUM(C26:D26)</f>
        <v>340000</v>
      </c>
      <c r="G26" s="72"/>
      <c r="H26" s="72"/>
      <c r="I26" s="72"/>
      <c r="J26" s="72"/>
    </row>
    <row r="27" spans="1:10" x14ac:dyDescent="0.25">
      <c r="A27" s="35">
        <v>3000</v>
      </c>
      <c r="B27" s="36" t="s">
        <v>23</v>
      </c>
      <c r="C27" s="32">
        <v>-900000</v>
      </c>
      <c r="D27" s="74"/>
      <c r="E27" s="32">
        <f>SUM(C27:D27)</f>
        <v>-900000</v>
      </c>
      <c r="F27" s="197"/>
      <c r="G27" s="72"/>
      <c r="H27" s="72"/>
      <c r="I27" s="72"/>
      <c r="J27" s="72"/>
    </row>
    <row r="28" spans="1:10" x14ac:dyDescent="0.25">
      <c r="A28" s="80">
        <v>4000</v>
      </c>
      <c r="B28" s="114" t="s">
        <v>24</v>
      </c>
      <c r="C28" s="194">
        <v>500000</v>
      </c>
      <c r="D28" s="77">
        <v>-40000</v>
      </c>
      <c r="E28" s="194">
        <f>SUM(C28:D28)</f>
        <v>460000</v>
      </c>
      <c r="F28" s="193"/>
      <c r="G28" s="72"/>
      <c r="H28" s="72"/>
      <c r="I28" s="72"/>
      <c r="J28" s="72"/>
    </row>
    <row r="29" spans="1:10" x14ac:dyDescent="0.25">
      <c r="A29" s="188"/>
      <c r="B29" s="189"/>
      <c r="C29" s="72"/>
      <c r="D29" s="72"/>
      <c r="E29" s="72"/>
      <c r="F29" s="72"/>
      <c r="G29" s="72"/>
      <c r="H29" s="72"/>
      <c r="I29" s="72"/>
      <c r="J29" s="72"/>
    </row>
    <row r="32" spans="1:10" x14ac:dyDescent="0.25">
      <c r="A32" s="1" t="s">
        <v>7</v>
      </c>
      <c r="B32" s="1" t="s">
        <v>104</v>
      </c>
    </row>
    <row r="33" spans="1:6" x14ac:dyDescent="0.25">
      <c r="A33" s="1" t="s">
        <v>8</v>
      </c>
      <c r="B33" s="1" t="s">
        <v>105</v>
      </c>
    </row>
    <row r="34" spans="1:6" x14ac:dyDescent="0.25">
      <c r="A34" s="1" t="s">
        <v>9</v>
      </c>
      <c r="B34" s="1" t="s">
        <v>106</v>
      </c>
    </row>
    <row r="35" spans="1:6" x14ac:dyDescent="0.25">
      <c r="A35" s="1" t="s">
        <v>40</v>
      </c>
      <c r="B35" s="1" t="s">
        <v>107</v>
      </c>
    </row>
    <row r="36" spans="1:6" x14ac:dyDescent="0.25">
      <c r="B36" s="1" t="s">
        <v>108</v>
      </c>
    </row>
    <row r="38" spans="1:6" x14ac:dyDescent="0.25">
      <c r="A38" s="19" t="s">
        <v>109</v>
      </c>
    </row>
    <row r="39" spans="1:6" x14ac:dyDescent="0.25">
      <c r="F39" s="133"/>
    </row>
    <row r="40" spans="1:6" x14ac:dyDescent="0.25">
      <c r="A40" s="1" t="s">
        <v>7</v>
      </c>
      <c r="B40" s="1" t="s">
        <v>110</v>
      </c>
      <c r="F40" s="132">
        <f>600*100</f>
        <v>60000</v>
      </c>
    </row>
    <row r="41" spans="1:6" x14ac:dyDescent="0.25">
      <c r="F41" s="134"/>
    </row>
    <row r="42" spans="1:6" x14ac:dyDescent="0.25">
      <c r="B42" s="1" t="s">
        <v>113</v>
      </c>
      <c r="F42" s="132">
        <f>500*100</f>
        <v>50000</v>
      </c>
    </row>
    <row r="44" spans="1:6" x14ac:dyDescent="0.25">
      <c r="A44" s="1" t="s">
        <v>8</v>
      </c>
      <c r="B44" s="1" t="s">
        <v>114</v>
      </c>
      <c r="F44" s="135" t="s">
        <v>111</v>
      </c>
    </row>
    <row r="46" spans="1:6" x14ac:dyDescent="0.25">
      <c r="B46" s="1" t="s">
        <v>112</v>
      </c>
      <c r="F46" s="132">
        <f>300*100</f>
        <v>30000</v>
      </c>
    </row>
    <row r="48" spans="1:6" x14ac:dyDescent="0.25">
      <c r="A48" s="1" t="s">
        <v>9</v>
      </c>
      <c r="B48" s="1" t="s">
        <v>115</v>
      </c>
      <c r="F48" s="132">
        <f>600*150</f>
        <v>90000</v>
      </c>
    </row>
    <row r="49" spans="1:6" x14ac:dyDescent="0.25">
      <c r="F49" s="131"/>
    </row>
    <row r="50" spans="1:6" x14ac:dyDescent="0.25">
      <c r="B50" s="1" t="s">
        <v>116</v>
      </c>
      <c r="F50" s="132">
        <f>800*100</f>
        <v>80000</v>
      </c>
    </row>
    <row r="51" spans="1:6" x14ac:dyDescent="0.25">
      <c r="F51" s="131"/>
    </row>
    <row r="52" spans="1:6" x14ac:dyDescent="0.25">
      <c r="B52" s="1" t="s">
        <v>117</v>
      </c>
      <c r="F52" s="132">
        <f>600*100</f>
        <v>60000</v>
      </c>
    </row>
    <row r="54" spans="1:6" x14ac:dyDescent="0.25">
      <c r="A54" s="1" t="s">
        <v>40</v>
      </c>
      <c r="B54" s="136" t="s">
        <v>118</v>
      </c>
    </row>
    <row r="55" spans="1:6" x14ac:dyDescent="0.25">
      <c r="B55" s="1" t="s">
        <v>119</v>
      </c>
    </row>
    <row r="57" spans="1:6" x14ac:dyDescent="0.25">
      <c r="B57" s="136" t="s">
        <v>120</v>
      </c>
    </row>
    <row r="58" spans="1:6" x14ac:dyDescent="0.25">
      <c r="B58" s="1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5.5 – 5.7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showGridLines="0" tabSelected="1" workbookViewId="0">
      <selection activeCell="L57" sqref="L57"/>
    </sheetView>
  </sheetViews>
  <sheetFormatPr baseColWidth="10" defaultRowHeight="15.75" x14ac:dyDescent="0.25"/>
  <cols>
    <col min="1" max="1" width="6.140625" style="21" bestFit="1" customWidth="1"/>
    <col min="2" max="2" width="17.85546875" style="21" customWidth="1"/>
    <col min="3" max="3" width="3.85546875" style="21" bestFit="1" customWidth="1"/>
    <col min="4" max="4" width="4.42578125" style="21" bestFit="1" customWidth="1"/>
    <col min="5" max="14" width="9.5703125" style="21" customWidth="1"/>
    <col min="15" max="15" width="3.28515625" style="21" customWidth="1"/>
    <col min="16" max="23" width="9.5703125" style="21" customWidth="1"/>
    <col min="24" max="16384" width="11.42578125" style="21"/>
  </cols>
  <sheetData>
    <row r="1" spans="1:23" x14ac:dyDescent="0.25">
      <c r="A1" s="69" t="s">
        <v>122</v>
      </c>
    </row>
    <row r="3" spans="1:23" x14ac:dyDescent="0.25">
      <c r="A3" s="21" t="s">
        <v>7</v>
      </c>
    </row>
    <row r="4" spans="1:23" x14ac:dyDescent="0.25">
      <c r="A4" s="78" t="s">
        <v>10</v>
      </c>
      <c r="B4" s="153" t="s">
        <v>11</v>
      </c>
      <c r="C4" s="43"/>
      <c r="D4" s="44"/>
      <c r="E4" s="22">
        <v>1400</v>
      </c>
      <c r="F4" s="22">
        <v>1900</v>
      </c>
      <c r="G4" s="22">
        <v>1920</v>
      </c>
      <c r="H4" s="22">
        <v>2050</v>
      </c>
      <c r="I4" s="22">
        <v>3000</v>
      </c>
      <c r="J4" s="22">
        <v>4000</v>
      </c>
      <c r="K4" s="22">
        <v>6300</v>
      </c>
      <c r="L4" s="22">
        <v>6800</v>
      </c>
      <c r="M4" s="22">
        <v>7780</v>
      </c>
      <c r="N4" s="22" t="s">
        <v>221</v>
      </c>
    </row>
    <row r="5" spans="1:23" x14ac:dyDescent="0.25">
      <c r="A5" s="45"/>
      <c r="B5" s="46"/>
      <c r="C5" s="47" t="s">
        <v>12</v>
      </c>
      <c r="D5" s="212" t="s">
        <v>19</v>
      </c>
      <c r="E5" s="200" t="s">
        <v>215</v>
      </c>
      <c r="F5" s="202" t="s">
        <v>21</v>
      </c>
      <c r="G5" s="202" t="s">
        <v>205</v>
      </c>
      <c r="H5" s="202" t="s">
        <v>217</v>
      </c>
      <c r="I5" s="202" t="s">
        <v>23</v>
      </c>
      <c r="J5" s="202" t="s">
        <v>24</v>
      </c>
      <c r="K5" s="202" t="s">
        <v>25</v>
      </c>
      <c r="L5" s="202" t="s">
        <v>219</v>
      </c>
      <c r="M5" s="202" t="s">
        <v>222</v>
      </c>
      <c r="N5" s="176"/>
    </row>
    <row r="6" spans="1:23" x14ac:dyDescent="0.25">
      <c r="A6" s="48"/>
      <c r="B6" s="49"/>
      <c r="C6" s="50" t="s">
        <v>13</v>
      </c>
      <c r="D6" s="213"/>
      <c r="E6" s="201" t="s">
        <v>216</v>
      </c>
      <c r="F6" s="150"/>
      <c r="G6" s="150" t="s">
        <v>206</v>
      </c>
      <c r="H6" s="150" t="s">
        <v>218</v>
      </c>
      <c r="I6" s="150"/>
      <c r="J6" s="150"/>
      <c r="K6" s="150"/>
      <c r="L6" s="150" t="s">
        <v>220</v>
      </c>
      <c r="M6" s="150" t="s">
        <v>223</v>
      </c>
      <c r="N6" s="145"/>
    </row>
    <row r="7" spans="1:23" x14ac:dyDescent="0.25">
      <c r="A7" s="51">
        <v>43678</v>
      </c>
      <c r="B7" s="52" t="s">
        <v>123</v>
      </c>
      <c r="C7" s="27"/>
      <c r="D7" s="53">
        <v>1</v>
      </c>
      <c r="E7" s="28"/>
      <c r="F7" s="28"/>
      <c r="G7" s="28">
        <v>150000</v>
      </c>
      <c r="H7" s="28">
        <v>-150000</v>
      </c>
      <c r="I7" s="28"/>
      <c r="J7" s="28"/>
      <c r="K7" s="28"/>
      <c r="L7" s="28"/>
      <c r="M7" s="28"/>
      <c r="N7" s="28">
        <f>SUM(E7:M7)</f>
        <v>0</v>
      </c>
    </row>
    <row r="8" spans="1:23" x14ac:dyDescent="0.25">
      <c r="A8" s="29">
        <v>43682</v>
      </c>
      <c r="B8" s="30" t="s">
        <v>124</v>
      </c>
      <c r="C8" s="31">
        <v>1</v>
      </c>
      <c r="D8" s="31">
        <v>2</v>
      </c>
      <c r="E8" s="32"/>
      <c r="F8" s="32"/>
      <c r="G8" s="32">
        <v>-80000</v>
      </c>
      <c r="H8" s="32"/>
      <c r="I8" s="32"/>
      <c r="J8" s="32">
        <v>80000</v>
      </c>
      <c r="K8" s="32"/>
      <c r="L8" s="32"/>
      <c r="M8" s="32"/>
      <c r="N8" s="32">
        <f t="shared" ref="N8:N15" si="0">SUM(E8:M8)</f>
        <v>0</v>
      </c>
    </row>
    <row r="9" spans="1:23" x14ac:dyDescent="0.25">
      <c r="A9" s="29">
        <v>43687</v>
      </c>
      <c r="B9" s="30" t="s">
        <v>25</v>
      </c>
      <c r="C9" s="31">
        <v>2</v>
      </c>
      <c r="D9" s="31">
        <v>3</v>
      </c>
      <c r="E9" s="32"/>
      <c r="F9" s="32"/>
      <c r="G9" s="32">
        <v>-12500</v>
      </c>
      <c r="H9" s="32"/>
      <c r="I9" s="32"/>
      <c r="J9" s="32"/>
      <c r="K9" s="32">
        <v>12500</v>
      </c>
      <c r="L9" s="32"/>
      <c r="M9" s="32"/>
      <c r="N9" s="32">
        <f t="shared" si="0"/>
        <v>0</v>
      </c>
    </row>
    <row r="10" spans="1:23" x14ac:dyDescent="0.25">
      <c r="A10" s="29">
        <v>43692</v>
      </c>
      <c r="B10" s="54" t="s">
        <v>125</v>
      </c>
      <c r="C10" s="31">
        <v>3</v>
      </c>
      <c r="D10" s="31">
        <v>4</v>
      </c>
      <c r="E10" s="32"/>
      <c r="F10" s="32">
        <v>2000</v>
      </c>
      <c r="G10" s="32">
        <v>33000</v>
      </c>
      <c r="H10" s="32"/>
      <c r="I10" s="32">
        <v>-35000</v>
      </c>
      <c r="J10" s="32"/>
      <c r="K10" s="32"/>
      <c r="L10" s="32"/>
      <c r="M10" s="32"/>
      <c r="N10" s="32">
        <f t="shared" si="0"/>
        <v>0</v>
      </c>
    </row>
    <row r="11" spans="1:23" x14ac:dyDescent="0.25">
      <c r="A11" s="29">
        <v>43693</v>
      </c>
      <c r="B11" s="54" t="s">
        <v>26</v>
      </c>
      <c r="C11" s="31">
        <v>4</v>
      </c>
      <c r="D11" s="31">
        <v>5</v>
      </c>
      <c r="E11" s="32"/>
      <c r="F11" s="32"/>
      <c r="G11" s="32">
        <v>-4500</v>
      </c>
      <c r="H11" s="32"/>
      <c r="I11" s="32"/>
      <c r="J11" s="32"/>
      <c r="K11" s="32"/>
      <c r="L11" s="32">
        <v>4500</v>
      </c>
      <c r="M11" s="32"/>
      <c r="N11" s="32">
        <f t="shared" si="0"/>
        <v>0</v>
      </c>
    </row>
    <row r="12" spans="1:23" x14ac:dyDescent="0.25">
      <c r="A12" s="29">
        <v>43695</v>
      </c>
      <c r="B12" s="54" t="s">
        <v>126</v>
      </c>
      <c r="C12" s="31">
        <v>5</v>
      </c>
      <c r="D12" s="31">
        <v>6</v>
      </c>
      <c r="E12" s="32"/>
      <c r="F12" s="32"/>
      <c r="G12" s="32">
        <v>-1000</v>
      </c>
      <c r="H12" s="32"/>
      <c r="I12" s="32"/>
      <c r="J12" s="32"/>
      <c r="K12" s="32"/>
      <c r="L12" s="32"/>
      <c r="M12" s="32">
        <v>1000</v>
      </c>
      <c r="N12" s="32">
        <f t="shared" si="0"/>
        <v>0</v>
      </c>
    </row>
    <row r="13" spans="1:23" x14ac:dyDescent="0.25">
      <c r="A13" s="29">
        <v>43708</v>
      </c>
      <c r="B13" s="54" t="s">
        <v>125</v>
      </c>
      <c r="C13" s="31">
        <v>6</v>
      </c>
      <c r="D13" s="31">
        <v>7</v>
      </c>
      <c r="E13" s="32"/>
      <c r="F13" s="32">
        <v>5000</v>
      </c>
      <c r="G13" s="32">
        <v>44000</v>
      </c>
      <c r="H13" s="32"/>
      <c r="I13" s="32">
        <v>-49000</v>
      </c>
      <c r="J13" s="32"/>
      <c r="K13" s="32"/>
      <c r="L13" s="32"/>
      <c r="M13" s="32"/>
      <c r="N13" s="32">
        <f t="shared" si="0"/>
        <v>0</v>
      </c>
    </row>
    <row r="14" spans="1:23" x14ac:dyDescent="0.25">
      <c r="A14" s="29">
        <v>43708</v>
      </c>
      <c r="B14" s="54" t="s">
        <v>127</v>
      </c>
      <c r="C14" s="31">
        <v>7</v>
      </c>
      <c r="D14" s="31">
        <v>8</v>
      </c>
      <c r="E14" s="32"/>
      <c r="F14" s="32">
        <v>-6500</v>
      </c>
      <c r="G14" s="32">
        <v>6500</v>
      </c>
      <c r="H14" s="32"/>
      <c r="I14" s="32"/>
      <c r="J14" s="32"/>
      <c r="K14" s="32"/>
      <c r="L14" s="32"/>
      <c r="M14" s="32"/>
      <c r="N14" s="32">
        <f t="shared" si="0"/>
        <v>0</v>
      </c>
    </row>
    <row r="15" spans="1:23" x14ac:dyDescent="0.25">
      <c r="A15" s="29">
        <v>43708</v>
      </c>
      <c r="B15" s="54" t="s">
        <v>128</v>
      </c>
      <c r="C15" s="31">
        <v>8</v>
      </c>
      <c r="D15" s="31">
        <v>9</v>
      </c>
      <c r="E15" s="34"/>
      <c r="F15" s="34"/>
      <c r="G15" s="34">
        <v>-40</v>
      </c>
      <c r="H15" s="34"/>
      <c r="I15" s="34"/>
      <c r="J15" s="34"/>
      <c r="K15" s="34"/>
      <c r="L15" s="34"/>
      <c r="M15" s="34">
        <v>40</v>
      </c>
      <c r="N15" s="34">
        <f t="shared" si="0"/>
        <v>0</v>
      </c>
    </row>
    <row r="16" spans="1:23" s="58" customFormat="1" ht="20.25" x14ac:dyDescent="0.3">
      <c r="A16" s="55"/>
      <c r="B16" s="56" t="s">
        <v>1</v>
      </c>
      <c r="C16" s="56"/>
      <c r="D16" s="57">
        <v>10</v>
      </c>
      <c r="E16" s="39">
        <f>SUM(E7:E15)</f>
        <v>0</v>
      </c>
      <c r="F16" s="39">
        <f t="shared" ref="F16:M16" si="1">SUM(F7:F15)</f>
        <v>500</v>
      </c>
      <c r="G16" s="39">
        <f t="shared" si="1"/>
        <v>135460</v>
      </c>
      <c r="H16" s="39">
        <f t="shared" si="1"/>
        <v>-150000</v>
      </c>
      <c r="I16" s="39">
        <f t="shared" si="1"/>
        <v>-84000</v>
      </c>
      <c r="J16" s="39">
        <f t="shared" si="1"/>
        <v>80000</v>
      </c>
      <c r="K16" s="39">
        <f t="shared" si="1"/>
        <v>12500</v>
      </c>
      <c r="L16" s="39">
        <f t="shared" si="1"/>
        <v>4500</v>
      </c>
      <c r="M16" s="39">
        <f t="shared" si="1"/>
        <v>1040</v>
      </c>
      <c r="N16" s="39">
        <f>SUM(E16:M16)</f>
        <v>0</v>
      </c>
      <c r="O16" s="21"/>
      <c r="P16" s="21"/>
      <c r="Q16" s="21"/>
      <c r="R16" s="21"/>
      <c r="S16" s="21"/>
      <c r="T16" s="21"/>
      <c r="U16" s="21"/>
      <c r="V16" s="21"/>
      <c r="W16" s="21"/>
    </row>
    <row r="18" spans="1:22" x14ac:dyDescent="0.25">
      <c r="A18" s="69" t="s">
        <v>134</v>
      </c>
    </row>
    <row r="19" spans="1:22" x14ac:dyDescent="0.25">
      <c r="A19" s="21" t="s">
        <v>149</v>
      </c>
    </row>
    <row r="20" spans="1:22" x14ac:dyDescent="0.25">
      <c r="A20" s="21" t="s">
        <v>150</v>
      </c>
      <c r="V20" s="72"/>
    </row>
    <row r="21" spans="1:22" x14ac:dyDescent="0.25">
      <c r="A21" s="21" t="s">
        <v>194</v>
      </c>
    </row>
    <row r="29" spans="1:22" x14ac:dyDescent="0.25">
      <c r="A29" s="21" t="s">
        <v>8</v>
      </c>
    </row>
    <row r="30" spans="1:22" x14ac:dyDescent="0.25">
      <c r="A30" s="42" t="s">
        <v>180</v>
      </c>
      <c r="B30" s="79" t="s">
        <v>191</v>
      </c>
      <c r="C30" s="216" t="s">
        <v>27</v>
      </c>
      <c r="D30" s="217"/>
      <c r="E30" s="195" t="s">
        <v>200</v>
      </c>
      <c r="F30" s="195" t="s">
        <v>202</v>
      </c>
      <c r="G30" s="195" t="s">
        <v>3</v>
      </c>
      <c r="H30" s="195" t="s">
        <v>4</v>
      </c>
      <c r="I30" s="72"/>
      <c r="J30" s="72"/>
      <c r="O30" s="137"/>
    </row>
    <row r="31" spans="1:22" x14ac:dyDescent="0.25">
      <c r="A31" s="146" t="s">
        <v>181</v>
      </c>
      <c r="B31" s="59"/>
      <c r="C31" s="218" t="s">
        <v>13</v>
      </c>
      <c r="D31" s="219"/>
      <c r="E31" s="88" t="s">
        <v>201</v>
      </c>
      <c r="F31" s="88" t="s">
        <v>203</v>
      </c>
      <c r="G31" s="88"/>
      <c r="H31" s="88"/>
      <c r="I31" s="113"/>
      <c r="J31" s="113"/>
      <c r="K31" s="113"/>
      <c r="L31" s="113"/>
      <c r="M31" s="113"/>
      <c r="N31" s="113"/>
      <c r="O31" s="113"/>
    </row>
    <row r="32" spans="1:22" x14ac:dyDescent="0.25">
      <c r="A32" s="40">
        <v>1400</v>
      </c>
      <c r="B32" s="41" t="s">
        <v>20</v>
      </c>
      <c r="C32" s="220">
        <v>9</v>
      </c>
      <c r="D32" s="221"/>
      <c r="E32" s="28"/>
      <c r="F32" s="28">
        <v>18000</v>
      </c>
      <c r="G32" s="28"/>
      <c r="H32" s="28">
        <f>SUM(E32:F32)</f>
        <v>18000</v>
      </c>
      <c r="I32" s="72"/>
      <c r="J32" s="72"/>
      <c r="K32" s="72"/>
      <c r="L32" s="72"/>
      <c r="M32" s="72"/>
      <c r="N32" s="72"/>
      <c r="O32" s="72"/>
    </row>
    <row r="33" spans="1:17" x14ac:dyDescent="0.25">
      <c r="A33" s="35">
        <v>1900</v>
      </c>
      <c r="B33" s="60" t="s">
        <v>21</v>
      </c>
      <c r="C33" s="61"/>
      <c r="D33" s="62"/>
      <c r="E33" s="32">
        <f>F16</f>
        <v>500</v>
      </c>
      <c r="F33" s="32"/>
      <c r="G33" s="32"/>
      <c r="H33" s="32">
        <f t="shared" ref="H33:H35" si="2">SUM(E33:F33)</f>
        <v>500</v>
      </c>
      <c r="I33" s="72"/>
      <c r="J33" s="72"/>
      <c r="K33" s="72"/>
      <c r="L33" s="72"/>
      <c r="M33" s="72"/>
      <c r="N33" s="72"/>
      <c r="O33" s="72"/>
    </row>
    <row r="34" spans="1:17" x14ac:dyDescent="0.25">
      <c r="A34" s="35">
        <v>1920</v>
      </c>
      <c r="B34" s="60" t="s">
        <v>14</v>
      </c>
      <c r="C34" s="61"/>
      <c r="D34" s="62"/>
      <c r="E34" s="32">
        <f>G16</f>
        <v>135460</v>
      </c>
      <c r="F34" s="32"/>
      <c r="G34" s="32"/>
      <c r="H34" s="32">
        <f t="shared" si="2"/>
        <v>135460</v>
      </c>
      <c r="I34" s="72"/>
      <c r="J34" s="72"/>
      <c r="K34" s="72"/>
      <c r="L34" s="72"/>
      <c r="M34" s="72"/>
      <c r="N34" s="72"/>
      <c r="O34" s="72"/>
    </row>
    <row r="35" spans="1:17" x14ac:dyDescent="0.25">
      <c r="A35" s="35">
        <v>2050</v>
      </c>
      <c r="B35" s="60" t="s">
        <v>22</v>
      </c>
      <c r="C35" s="222">
        <v>10</v>
      </c>
      <c r="D35" s="223"/>
      <c r="E35" s="32">
        <f>H16</f>
        <v>-150000</v>
      </c>
      <c r="F35" s="32">
        <f>-F41</f>
        <v>-3960</v>
      </c>
      <c r="G35" s="32"/>
      <c r="H35" s="32">
        <f t="shared" si="2"/>
        <v>-153960</v>
      </c>
      <c r="I35" s="72"/>
      <c r="J35" s="72"/>
      <c r="K35" s="72"/>
      <c r="L35" s="72"/>
      <c r="M35" s="72"/>
      <c r="N35" s="72"/>
      <c r="O35" s="72"/>
    </row>
    <row r="36" spans="1:17" x14ac:dyDescent="0.25">
      <c r="A36" s="35">
        <v>3000</v>
      </c>
      <c r="B36" s="60" t="s">
        <v>23</v>
      </c>
      <c r="C36" s="61"/>
      <c r="D36" s="62"/>
      <c r="E36" s="32">
        <f>I16</f>
        <v>-84000</v>
      </c>
      <c r="F36" s="32"/>
      <c r="G36" s="32">
        <f>SUM(E36:F36)</f>
        <v>-84000</v>
      </c>
      <c r="H36" s="32"/>
      <c r="I36" s="72"/>
      <c r="J36" s="72"/>
      <c r="K36" s="72"/>
      <c r="L36" s="72"/>
      <c r="M36" s="72"/>
      <c r="N36" s="72"/>
      <c r="O36" s="72"/>
    </row>
    <row r="37" spans="1:17" x14ac:dyDescent="0.25">
      <c r="A37" s="35">
        <v>4000</v>
      </c>
      <c r="B37" s="60" t="s">
        <v>24</v>
      </c>
      <c r="C37" s="222">
        <v>9</v>
      </c>
      <c r="D37" s="223"/>
      <c r="E37" s="32">
        <f>J16</f>
        <v>80000</v>
      </c>
      <c r="F37" s="32">
        <f>-F32</f>
        <v>-18000</v>
      </c>
      <c r="G37" s="32">
        <f t="shared" ref="G37:G40" si="3">SUM(E37:F37)</f>
        <v>62000</v>
      </c>
      <c r="H37" s="32"/>
      <c r="I37" s="72"/>
      <c r="J37" s="72"/>
      <c r="K37" s="72"/>
      <c r="L37" s="72"/>
      <c r="M37" s="72"/>
      <c r="N37" s="72"/>
      <c r="O37" s="72"/>
    </row>
    <row r="38" spans="1:17" x14ac:dyDescent="0.25">
      <c r="A38" s="35">
        <v>6300</v>
      </c>
      <c r="B38" s="60" t="s">
        <v>25</v>
      </c>
      <c r="C38" s="61"/>
      <c r="D38" s="62"/>
      <c r="E38" s="32">
        <f>K16</f>
        <v>12500</v>
      </c>
      <c r="F38" s="32"/>
      <c r="G38" s="32">
        <f t="shared" si="3"/>
        <v>12500</v>
      </c>
      <c r="H38" s="32"/>
      <c r="I38" s="72"/>
      <c r="J38" s="72"/>
      <c r="K38" s="72"/>
      <c r="L38" s="72"/>
      <c r="M38" s="72"/>
      <c r="N38" s="72"/>
      <c r="O38" s="72"/>
    </row>
    <row r="39" spans="1:17" x14ac:dyDescent="0.25">
      <c r="A39" s="35">
        <v>6800</v>
      </c>
      <c r="B39" s="60" t="s">
        <v>26</v>
      </c>
      <c r="C39" s="61"/>
      <c r="D39" s="62"/>
      <c r="E39" s="32">
        <f>L16</f>
        <v>4500</v>
      </c>
      <c r="F39" s="32"/>
      <c r="G39" s="32">
        <f t="shared" si="3"/>
        <v>4500</v>
      </c>
      <c r="H39" s="32"/>
      <c r="I39" s="72"/>
      <c r="J39" s="72"/>
      <c r="K39" s="72"/>
      <c r="L39" s="72"/>
      <c r="M39" s="72"/>
      <c r="N39" s="72"/>
      <c r="O39" s="72"/>
    </row>
    <row r="40" spans="1:17" x14ac:dyDescent="0.25">
      <c r="A40" s="35">
        <v>7780</v>
      </c>
      <c r="B40" s="36" t="s">
        <v>28</v>
      </c>
      <c r="C40" s="61"/>
      <c r="D40" s="62"/>
      <c r="E40" s="32">
        <f>M16</f>
        <v>1040</v>
      </c>
      <c r="F40" s="32"/>
      <c r="G40" s="32">
        <f t="shared" si="3"/>
        <v>1040</v>
      </c>
      <c r="H40" s="32"/>
      <c r="I40" s="72"/>
      <c r="J40" s="72"/>
      <c r="K40" s="72"/>
      <c r="L40" s="72"/>
      <c r="M40" s="72"/>
      <c r="N40" s="72"/>
      <c r="O40" s="72"/>
    </row>
    <row r="41" spans="1:17" x14ac:dyDescent="0.25">
      <c r="A41" s="63">
        <v>8800</v>
      </c>
      <c r="B41" s="64" t="s">
        <v>3</v>
      </c>
      <c r="C41" s="214">
        <v>10</v>
      </c>
      <c r="D41" s="215"/>
      <c r="E41" s="65"/>
      <c r="F41" s="34">
        <f>-SUM(G36:G40)</f>
        <v>3960</v>
      </c>
      <c r="G41" s="34">
        <f>F41</f>
        <v>3960</v>
      </c>
      <c r="H41" s="34"/>
      <c r="I41" s="72"/>
      <c r="J41" s="72"/>
      <c r="K41" s="72"/>
      <c r="L41" s="72"/>
      <c r="M41" s="72"/>
      <c r="N41" s="72"/>
      <c r="O41" s="72"/>
    </row>
    <row r="42" spans="1:17" s="58" customFormat="1" ht="20.25" x14ac:dyDescent="0.3">
      <c r="A42" s="37"/>
      <c r="B42" s="38"/>
      <c r="C42" s="66"/>
      <c r="D42" s="67"/>
      <c r="E42" s="39">
        <f t="shared" ref="E42:H42" si="4">SUM(E32:E41)</f>
        <v>0</v>
      </c>
      <c r="F42" s="39">
        <f t="shared" si="4"/>
        <v>0</v>
      </c>
      <c r="G42" s="39">
        <f t="shared" si="4"/>
        <v>0</v>
      </c>
      <c r="H42" s="39">
        <f t="shared" si="4"/>
        <v>0</v>
      </c>
      <c r="I42" s="72"/>
      <c r="J42" s="72"/>
      <c r="K42" s="72"/>
      <c r="L42" s="72"/>
      <c r="M42" s="72"/>
      <c r="N42" s="72"/>
      <c r="O42" s="72"/>
      <c r="P42" s="21"/>
      <c r="Q42" s="21"/>
    </row>
    <row r="44" spans="1:17" x14ac:dyDescent="0.25">
      <c r="B44" s="68" t="s">
        <v>29</v>
      </c>
      <c r="G44" s="69" t="s">
        <v>30</v>
      </c>
    </row>
    <row r="46" spans="1:17" x14ac:dyDescent="0.25">
      <c r="B46" s="21" t="s">
        <v>23</v>
      </c>
      <c r="E46" s="77">
        <f>-G36</f>
        <v>84000</v>
      </c>
      <c r="G46" s="70" t="s">
        <v>31</v>
      </c>
      <c r="H46" s="71"/>
      <c r="I46" s="72"/>
    </row>
    <row r="47" spans="1:17" x14ac:dyDescent="0.25">
      <c r="G47" s="21" t="s">
        <v>20</v>
      </c>
      <c r="H47" s="73"/>
      <c r="I47" s="72">
        <f>H32</f>
        <v>18000</v>
      </c>
      <c r="K47" s="72"/>
      <c r="Q47" s="72"/>
    </row>
    <row r="48" spans="1:17" x14ac:dyDescent="0.25">
      <c r="B48" s="70" t="s">
        <v>32</v>
      </c>
      <c r="G48" s="21" t="s">
        <v>21</v>
      </c>
      <c r="H48" s="73"/>
      <c r="I48" s="72">
        <f t="shared" ref="I48:I49" si="5">H33</f>
        <v>500</v>
      </c>
      <c r="K48" s="72"/>
      <c r="Q48" s="72"/>
    </row>
    <row r="49" spans="1:17" x14ac:dyDescent="0.25">
      <c r="B49" s="21" t="s">
        <v>33</v>
      </c>
      <c r="E49" s="72">
        <f>G37</f>
        <v>62000</v>
      </c>
      <c r="G49" s="21" t="s">
        <v>14</v>
      </c>
      <c r="H49" s="75"/>
      <c r="I49" s="72">
        <f t="shared" si="5"/>
        <v>135460</v>
      </c>
      <c r="K49" s="72"/>
      <c r="Q49" s="72"/>
    </row>
    <row r="50" spans="1:17" x14ac:dyDescent="0.25">
      <c r="B50" s="21" t="s">
        <v>25</v>
      </c>
      <c r="E50" s="72">
        <f t="shared" ref="E50:E52" si="6">G38</f>
        <v>12500</v>
      </c>
      <c r="G50" s="21" t="s">
        <v>34</v>
      </c>
      <c r="H50" s="75"/>
      <c r="I50" s="76">
        <f>SUM(I47:I49)</f>
        <v>153960</v>
      </c>
      <c r="K50" s="72"/>
      <c r="Q50" s="72"/>
    </row>
    <row r="51" spans="1:17" x14ac:dyDescent="0.25">
      <c r="B51" s="21" t="s">
        <v>26</v>
      </c>
      <c r="E51" s="72">
        <f t="shared" si="6"/>
        <v>4500</v>
      </c>
      <c r="H51" s="71"/>
      <c r="I51" s="72"/>
      <c r="K51" s="72"/>
      <c r="Q51" s="72"/>
    </row>
    <row r="52" spans="1:17" x14ac:dyDescent="0.25">
      <c r="B52" s="21" t="s">
        <v>35</v>
      </c>
      <c r="E52" s="72">
        <f t="shared" si="6"/>
        <v>1040</v>
      </c>
      <c r="G52" s="70" t="s">
        <v>36</v>
      </c>
      <c r="H52" s="75"/>
      <c r="I52" s="72"/>
      <c r="K52" s="72"/>
      <c r="Q52" s="72"/>
    </row>
    <row r="53" spans="1:17" x14ac:dyDescent="0.25">
      <c r="B53" s="21" t="s">
        <v>37</v>
      </c>
      <c r="E53" s="76">
        <f>SUM(E49:E52)</f>
        <v>80040</v>
      </c>
      <c r="G53" s="21" t="s">
        <v>22</v>
      </c>
      <c r="H53" s="75"/>
      <c r="I53" s="77">
        <f>-H35</f>
        <v>153960</v>
      </c>
      <c r="K53" s="72"/>
    </row>
    <row r="54" spans="1:17" x14ac:dyDescent="0.25">
      <c r="H54" s="75"/>
      <c r="I54" s="72"/>
      <c r="K54" s="72"/>
      <c r="N54" s="72"/>
      <c r="O54" s="72"/>
      <c r="Q54" s="72"/>
    </row>
    <row r="55" spans="1:17" x14ac:dyDescent="0.25">
      <c r="B55" s="21" t="s">
        <v>3</v>
      </c>
      <c r="E55" s="77">
        <f>E46-E53</f>
        <v>3960</v>
      </c>
      <c r="H55" s="75"/>
      <c r="I55" s="72"/>
      <c r="K55" s="72"/>
      <c r="N55" s="72"/>
      <c r="O55" s="72"/>
      <c r="Q55" s="72"/>
    </row>
    <row r="56" spans="1:17" x14ac:dyDescent="0.25">
      <c r="H56" s="75"/>
      <c r="I56" s="72"/>
      <c r="K56" s="72"/>
      <c r="Q56" s="72"/>
    </row>
    <row r="57" spans="1:17" x14ac:dyDescent="0.25">
      <c r="H57" s="75"/>
      <c r="I57" s="72"/>
      <c r="K57" s="72"/>
      <c r="Q57" s="72"/>
    </row>
    <row r="58" spans="1:17" x14ac:dyDescent="0.25">
      <c r="A58" s="21" t="s">
        <v>9</v>
      </c>
      <c r="E58" s="72"/>
      <c r="F58" s="72"/>
      <c r="G58" s="72"/>
      <c r="H58" s="75"/>
      <c r="K58" s="72"/>
      <c r="Q58" s="72"/>
    </row>
    <row r="59" spans="1:17" x14ac:dyDescent="0.25">
      <c r="A59" s="21">
        <v>1</v>
      </c>
      <c r="B59" s="21" t="s">
        <v>33</v>
      </c>
      <c r="E59" s="72">
        <f>E49</f>
        <v>62000</v>
      </c>
      <c r="F59" s="72"/>
      <c r="G59" s="72"/>
      <c r="H59" s="75"/>
      <c r="K59" s="72"/>
    </row>
    <row r="60" spans="1:17" x14ac:dyDescent="0.25">
      <c r="A60" s="21">
        <v>2</v>
      </c>
      <c r="B60" s="21" t="s">
        <v>38</v>
      </c>
      <c r="E60" s="76">
        <f>E37</f>
        <v>80000</v>
      </c>
      <c r="F60" s="72"/>
      <c r="G60" s="72"/>
      <c r="H60" s="75"/>
      <c r="K60" s="72"/>
    </row>
    <row r="61" spans="1:17" x14ac:dyDescent="0.25">
      <c r="A61" s="21">
        <v>3</v>
      </c>
      <c r="B61" s="21" t="s">
        <v>39</v>
      </c>
      <c r="E61" s="76">
        <f>E46</f>
        <v>84000</v>
      </c>
      <c r="F61" s="72"/>
      <c r="G61" s="72"/>
      <c r="K61" s="72"/>
    </row>
    <row r="62" spans="1:17" x14ac:dyDescent="0.25">
      <c r="E62" s="72"/>
      <c r="F62" s="72"/>
      <c r="G62" s="72"/>
    </row>
    <row r="63" spans="1:17" x14ac:dyDescent="0.25">
      <c r="E63" s="72"/>
      <c r="F63" s="72"/>
      <c r="G63" s="72"/>
      <c r="K63" s="72"/>
    </row>
    <row r="64" spans="1:17" x14ac:dyDescent="0.25">
      <c r="A64" s="21" t="s">
        <v>40</v>
      </c>
      <c r="B64" s="21" t="s">
        <v>41</v>
      </c>
      <c r="E64" s="77">
        <f>E46-E49</f>
        <v>22000</v>
      </c>
      <c r="F64" s="154" t="s">
        <v>195</v>
      </c>
      <c r="G64" s="72"/>
      <c r="H64" s="72"/>
      <c r="I64" s="72"/>
      <c r="J64" s="72"/>
      <c r="K64" s="72"/>
      <c r="L64" s="72"/>
      <c r="M64" s="72"/>
    </row>
    <row r="65" spans="1:13" x14ac:dyDescent="0.25">
      <c r="E65" s="72"/>
      <c r="F65" s="72"/>
      <c r="G65" s="72"/>
      <c r="H65" s="72"/>
      <c r="I65" s="72"/>
      <c r="J65" s="72"/>
      <c r="K65" s="72"/>
      <c r="L65" s="72"/>
      <c r="M65" s="72"/>
    </row>
    <row r="66" spans="1:13" x14ac:dyDescent="0.25">
      <c r="A66" s="21" t="s">
        <v>42</v>
      </c>
      <c r="B66" s="21" t="s">
        <v>43</v>
      </c>
      <c r="E66" s="77">
        <f>E55</f>
        <v>3960</v>
      </c>
      <c r="F66" s="72"/>
      <c r="G66" s="72"/>
      <c r="H66" s="72"/>
      <c r="I66" s="72"/>
      <c r="J66" s="72"/>
      <c r="K66" s="72"/>
      <c r="L66" s="72"/>
      <c r="M66" s="72"/>
    </row>
    <row r="67" spans="1:13" x14ac:dyDescent="0.25">
      <c r="E67" s="72"/>
      <c r="F67" s="72"/>
      <c r="G67" s="72"/>
      <c r="H67" s="72"/>
      <c r="I67" s="72"/>
      <c r="J67" s="72"/>
      <c r="K67" s="72"/>
      <c r="L67" s="72"/>
      <c r="M67" s="72"/>
    </row>
    <row r="68" spans="1:13" x14ac:dyDescent="0.25">
      <c r="E68" s="72"/>
      <c r="F68" s="72"/>
      <c r="G68" s="72"/>
      <c r="H68" s="72"/>
      <c r="I68" s="72"/>
      <c r="J68" s="72"/>
      <c r="K68" s="72"/>
      <c r="L68" s="72"/>
      <c r="M68" s="72"/>
    </row>
  </sheetData>
  <mergeCells count="7">
    <mergeCell ref="D5:D6"/>
    <mergeCell ref="C41:D41"/>
    <mergeCell ref="C30:D30"/>
    <mergeCell ref="C31:D31"/>
    <mergeCell ref="C32:D32"/>
    <mergeCell ref="C35:D35"/>
    <mergeCell ref="C37:D37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5.8</oddHeader>
    <oddFooter>&amp;CSide &amp;P av &amp;N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showGridLines="0" workbookViewId="0">
      <selection activeCell="N14" sqref="N14"/>
    </sheetView>
  </sheetViews>
  <sheetFormatPr baseColWidth="10" defaultRowHeight="15" x14ac:dyDescent="0.2"/>
  <cols>
    <col min="1" max="1" width="6.7109375" style="20" customWidth="1"/>
    <col min="2" max="2" width="22.42578125" style="20" customWidth="1"/>
    <col min="3" max="6" width="10.7109375" style="20" customWidth="1"/>
    <col min="7" max="10" width="9.7109375" style="20" customWidth="1"/>
    <col min="11" max="16384" width="11.42578125" style="20"/>
  </cols>
  <sheetData>
    <row r="1" spans="1:10" s="21" customFormat="1" ht="15.75" x14ac:dyDescent="0.25">
      <c r="A1" s="69" t="s">
        <v>129</v>
      </c>
    </row>
    <row r="2" spans="1:10" ht="15.75" x14ac:dyDescent="0.25">
      <c r="A2" s="21"/>
    </row>
    <row r="3" spans="1:10" s="21" customFormat="1" ht="15.75" x14ac:dyDescent="0.25">
      <c r="A3" s="21" t="s">
        <v>7</v>
      </c>
    </row>
    <row r="4" spans="1:10" s="21" customFormat="1" ht="15.75" x14ac:dyDescent="0.25">
      <c r="A4" s="69" t="s">
        <v>45</v>
      </c>
    </row>
    <row r="5" spans="1:10" ht="15.75" x14ac:dyDescent="0.25">
      <c r="A5" s="78" t="s">
        <v>180</v>
      </c>
      <c r="B5" s="79" t="s">
        <v>191</v>
      </c>
      <c r="C5" s="82" t="s">
        <v>200</v>
      </c>
      <c r="D5" s="22" t="s">
        <v>2</v>
      </c>
      <c r="E5" s="174" t="s">
        <v>3</v>
      </c>
      <c r="F5" s="22" t="s">
        <v>4</v>
      </c>
      <c r="G5" s="21"/>
      <c r="H5" s="21"/>
      <c r="I5" s="21"/>
      <c r="J5" s="21"/>
    </row>
    <row r="6" spans="1:10" ht="15.75" x14ac:dyDescent="0.25">
      <c r="A6" s="48" t="s">
        <v>181</v>
      </c>
      <c r="B6" s="59"/>
      <c r="C6" s="48" t="s">
        <v>201</v>
      </c>
      <c r="D6" s="145"/>
      <c r="E6" s="155"/>
      <c r="F6" s="145"/>
      <c r="G6" s="21"/>
      <c r="H6" s="21"/>
      <c r="I6" s="21"/>
      <c r="J6" s="21"/>
    </row>
    <row r="7" spans="1:10" ht="15.75" x14ac:dyDescent="0.25">
      <c r="A7" s="35">
        <v>1790</v>
      </c>
      <c r="B7" s="60" t="s">
        <v>46</v>
      </c>
      <c r="C7" s="186"/>
      <c r="D7" s="28">
        <v>55000</v>
      </c>
      <c r="E7" s="187"/>
      <c r="F7" s="28">
        <f>SUM(D7)</f>
        <v>55000</v>
      </c>
      <c r="G7" s="21"/>
      <c r="H7" s="21"/>
      <c r="I7" s="21"/>
      <c r="J7" s="21"/>
    </row>
    <row r="8" spans="1:10" ht="15.75" x14ac:dyDescent="0.25">
      <c r="A8" s="80">
        <v>6304</v>
      </c>
      <c r="B8" s="81" t="s">
        <v>163</v>
      </c>
      <c r="C8" s="203">
        <v>60000</v>
      </c>
      <c r="D8" s="194">
        <v>-55000</v>
      </c>
      <c r="E8" s="77">
        <f>SUM(C8:D8)</f>
        <v>5000</v>
      </c>
      <c r="F8" s="194"/>
      <c r="G8" s="21"/>
      <c r="H8" s="21"/>
      <c r="I8" s="21"/>
      <c r="J8" s="21"/>
    </row>
    <row r="9" spans="1:10" ht="15.75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ht="15.75" x14ac:dyDescent="0.25">
      <c r="A10" s="21" t="s">
        <v>225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5.75" x14ac:dyDescent="0.25">
      <c r="A11" s="21" t="s">
        <v>224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15.7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15.75" x14ac:dyDescent="0.25">
      <c r="A13" s="21" t="s">
        <v>8</v>
      </c>
      <c r="B13" s="21" t="s">
        <v>130</v>
      </c>
      <c r="C13" s="21"/>
      <c r="D13" s="77">
        <v>60000</v>
      </c>
      <c r="E13" s="21"/>
      <c r="F13" s="21"/>
      <c r="G13" s="21"/>
      <c r="H13" s="21"/>
      <c r="I13" s="21"/>
      <c r="J13" s="21"/>
    </row>
    <row r="14" spans="1:10" ht="15.75" x14ac:dyDescent="0.25">
      <c r="A14" s="21"/>
      <c r="B14" s="21" t="s">
        <v>131</v>
      </c>
      <c r="C14" s="21"/>
      <c r="D14" s="76">
        <v>5000</v>
      </c>
      <c r="E14" s="21"/>
      <c r="F14" s="21"/>
      <c r="G14" s="21"/>
      <c r="H14" s="21"/>
      <c r="I14" s="21"/>
      <c r="J14" s="21"/>
    </row>
    <row r="15" spans="1:10" ht="15.75" x14ac:dyDescent="0.25"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15.75" x14ac:dyDescent="0.25">
      <c r="A16" s="21" t="s">
        <v>9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s="21" customFormat="1" ht="15.75" x14ac:dyDescent="0.25">
      <c r="A17" s="69" t="s">
        <v>47</v>
      </c>
    </row>
    <row r="18" spans="1:10" ht="15.75" x14ac:dyDescent="0.25">
      <c r="A18" s="78" t="s">
        <v>180</v>
      </c>
      <c r="B18" s="79" t="s">
        <v>191</v>
      </c>
      <c r="C18" s="82" t="s">
        <v>200</v>
      </c>
      <c r="D18" s="22" t="s">
        <v>2</v>
      </c>
      <c r="E18" s="174" t="s">
        <v>3</v>
      </c>
      <c r="F18" s="22" t="s">
        <v>4</v>
      </c>
      <c r="G18" s="72"/>
      <c r="H18" s="72"/>
      <c r="I18" s="72"/>
      <c r="J18" s="72"/>
    </row>
    <row r="19" spans="1:10" ht="15.75" x14ac:dyDescent="0.25">
      <c r="A19" s="48" t="s">
        <v>181</v>
      </c>
      <c r="B19" s="59"/>
      <c r="C19" s="48" t="s">
        <v>201</v>
      </c>
      <c r="D19" s="145"/>
      <c r="E19" s="155"/>
      <c r="F19" s="145"/>
      <c r="G19" s="72"/>
      <c r="H19" s="72"/>
      <c r="I19" s="72"/>
      <c r="J19" s="72"/>
    </row>
    <row r="20" spans="1:10" ht="15.75" x14ac:dyDescent="0.25">
      <c r="A20" s="35">
        <v>1790</v>
      </c>
      <c r="B20" s="60" t="s">
        <v>46</v>
      </c>
      <c r="C20" s="186">
        <v>55000</v>
      </c>
      <c r="D20" s="28">
        <v>-7000</v>
      </c>
      <c r="E20" s="187"/>
      <c r="F20" s="28">
        <f>SUM(C20:D20)</f>
        <v>48000</v>
      </c>
      <c r="G20" s="72"/>
      <c r="H20" s="72"/>
      <c r="I20" s="72"/>
      <c r="J20" s="72"/>
    </row>
    <row r="21" spans="1:10" ht="15.75" x14ac:dyDescent="0.25">
      <c r="A21" s="80">
        <v>6304</v>
      </c>
      <c r="B21" s="81" t="s">
        <v>163</v>
      </c>
      <c r="C21" s="203"/>
      <c r="D21" s="194">
        <v>7000</v>
      </c>
      <c r="E21" s="77">
        <f>SUM(D21)</f>
        <v>7000</v>
      </c>
      <c r="F21" s="194"/>
      <c r="G21" s="72"/>
      <c r="H21" s="72"/>
      <c r="I21" s="72"/>
      <c r="J21" s="72"/>
    </row>
    <row r="22" spans="1:10" ht="15.75" x14ac:dyDescent="0.25">
      <c r="A22" s="188"/>
      <c r="B22" s="204"/>
      <c r="C22" s="72"/>
      <c r="D22" s="72"/>
      <c r="E22" s="72"/>
      <c r="F22" s="72"/>
      <c r="G22" s="72"/>
      <c r="H22" s="72"/>
      <c r="I22" s="72"/>
      <c r="J22" s="72"/>
    </row>
    <row r="23" spans="1:10" ht="15.75" x14ac:dyDescent="0.25">
      <c r="A23" s="21" t="s">
        <v>196</v>
      </c>
    </row>
    <row r="24" spans="1:10" ht="15.75" x14ac:dyDescent="0.25">
      <c r="A24" s="21" t="s">
        <v>197</v>
      </c>
    </row>
    <row r="25" spans="1:10" ht="15.75" x14ac:dyDescent="0.25">
      <c r="A25" s="21"/>
    </row>
    <row r="26" spans="1:10" ht="15.75" x14ac:dyDescent="0.25">
      <c r="A26" s="21" t="s">
        <v>40</v>
      </c>
      <c r="B26" s="21" t="s">
        <v>132</v>
      </c>
      <c r="C26" s="21"/>
      <c r="D26" s="77">
        <v>0</v>
      </c>
      <c r="E26" s="21"/>
      <c r="F26" s="21"/>
      <c r="G26" s="21"/>
      <c r="H26" s="21"/>
      <c r="I26" s="21"/>
      <c r="J26" s="21"/>
    </row>
    <row r="27" spans="1:10" ht="15.75" x14ac:dyDescent="0.25">
      <c r="A27" s="21"/>
      <c r="B27" s="21" t="s">
        <v>133</v>
      </c>
      <c r="C27" s="21"/>
      <c r="D27" s="76">
        <v>7000</v>
      </c>
      <c r="E27" s="21"/>
      <c r="F27" s="21"/>
      <c r="G27" s="21"/>
      <c r="H27" s="21"/>
      <c r="I27" s="21"/>
      <c r="J27" s="21"/>
    </row>
    <row r="28" spans="1:10" ht="15.75" x14ac:dyDescent="0.25"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15.75" x14ac:dyDescent="0.25"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5.75" x14ac:dyDescent="0.25"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15.75" x14ac:dyDescent="0.25"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.75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ht="15.75" x14ac:dyDescent="0.25">
      <c r="B33" s="21"/>
      <c r="C33" s="21"/>
      <c r="D33" s="21"/>
      <c r="E33" s="21"/>
      <c r="F33" s="21"/>
      <c r="G33" s="21"/>
      <c r="H33" s="21"/>
      <c r="I33" s="21"/>
      <c r="J33" s="21"/>
    </row>
    <row r="34" spans="2:10" ht="15.75" x14ac:dyDescent="0.25">
      <c r="B34" s="21"/>
      <c r="C34" s="21"/>
      <c r="D34" s="21"/>
      <c r="E34" s="21"/>
      <c r="F34" s="21"/>
      <c r="G34" s="21"/>
      <c r="H34" s="21"/>
      <c r="I34" s="21"/>
      <c r="J34" s="21"/>
    </row>
    <row r="35" spans="2:10" ht="15.75" x14ac:dyDescent="0.25">
      <c r="B35" s="21"/>
      <c r="C35" s="21"/>
      <c r="D35" s="21"/>
      <c r="E35" s="21"/>
      <c r="F35" s="21"/>
      <c r="G35" s="21"/>
      <c r="H35" s="21"/>
      <c r="I35" s="21"/>
      <c r="J35" s="21"/>
    </row>
    <row r="36" spans="2:10" ht="15.75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ht="15.75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2:10" ht="15.75" x14ac:dyDescent="0.25">
      <c r="B38" s="21"/>
      <c r="C38" s="21"/>
      <c r="D38" s="21"/>
      <c r="E38" s="21"/>
      <c r="F38" s="21"/>
      <c r="G38" s="21"/>
      <c r="H38" s="21"/>
      <c r="I38" s="21"/>
      <c r="J38" s="21"/>
    </row>
    <row r="39" spans="2:10" ht="15.75" x14ac:dyDescent="0.25">
      <c r="B39" s="21"/>
      <c r="C39" s="21"/>
      <c r="D39" s="21"/>
      <c r="E39" s="21"/>
      <c r="F39" s="21"/>
      <c r="G39" s="21"/>
      <c r="H39" s="21"/>
      <c r="I39" s="21"/>
      <c r="J39" s="2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5.9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5"/>
  <sheetViews>
    <sheetView showGridLines="0" workbookViewId="0">
      <selection activeCell="H10" sqref="H10"/>
    </sheetView>
  </sheetViews>
  <sheetFormatPr baseColWidth="10" defaultRowHeight="15.75" x14ac:dyDescent="0.25"/>
  <cols>
    <col min="1" max="1" width="6.7109375" style="21" bestFit="1" customWidth="1"/>
    <col min="2" max="2" width="22.28515625" style="21" bestFit="1" customWidth="1"/>
    <col min="3" max="3" width="3.5703125" style="21" customWidth="1"/>
    <col min="4" max="7" width="11.28515625" style="21" customWidth="1"/>
    <col min="8" max="13" width="9.7109375" style="21" customWidth="1"/>
    <col min="14" max="16384" width="11.42578125" style="21"/>
  </cols>
  <sheetData>
    <row r="1" spans="1:15" x14ac:dyDescent="0.25">
      <c r="A1" s="69" t="s">
        <v>135</v>
      </c>
    </row>
    <row r="3" spans="1:15" x14ac:dyDescent="0.25">
      <c r="A3" s="69" t="s">
        <v>48</v>
      </c>
    </row>
    <row r="4" spans="1:15" x14ac:dyDescent="0.25">
      <c r="A4" s="82" t="s">
        <v>10</v>
      </c>
      <c r="B4" s="23" t="s">
        <v>11</v>
      </c>
      <c r="C4" s="224" t="s">
        <v>49</v>
      </c>
      <c r="D4" s="211">
        <v>1700</v>
      </c>
      <c r="E4" s="198">
        <v>6300</v>
      </c>
      <c r="F4" s="72"/>
      <c r="G4" s="72"/>
    </row>
    <row r="5" spans="1:15" x14ac:dyDescent="0.25">
      <c r="A5" s="83"/>
      <c r="B5" s="84"/>
      <c r="C5" s="225"/>
      <c r="D5" s="199" t="s">
        <v>226</v>
      </c>
      <c r="E5" s="206" t="s">
        <v>25</v>
      </c>
      <c r="F5" s="72"/>
      <c r="G5" s="72"/>
    </row>
    <row r="6" spans="1:15" x14ac:dyDescent="0.25">
      <c r="A6" s="45"/>
      <c r="B6" s="85"/>
      <c r="C6" s="225"/>
      <c r="D6" s="199" t="s">
        <v>227</v>
      </c>
      <c r="E6" s="206"/>
      <c r="F6" s="72"/>
      <c r="G6" s="72"/>
    </row>
    <row r="7" spans="1:15" x14ac:dyDescent="0.25">
      <c r="A7" s="86"/>
      <c r="B7" s="87"/>
      <c r="C7" s="226"/>
      <c r="D7" s="207" t="s">
        <v>50</v>
      </c>
      <c r="E7" s="88"/>
      <c r="F7" s="72"/>
      <c r="G7" s="72"/>
    </row>
    <row r="8" spans="1:15" x14ac:dyDescent="0.25">
      <c r="A8" s="89">
        <v>37987</v>
      </c>
      <c r="B8" s="52" t="s">
        <v>51</v>
      </c>
      <c r="C8" s="90">
        <v>1</v>
      </c>
      <c r="D8" s="177">
        <v>18000</v>
      </c>
      <c r="E8" s="178"/>
      <c r="F8" s="72"/>
      <c r="G8" s="72"/>
    </row>
    <row r="9" spans="1:15" x14ac:dyDescent="0.25">
      <c r="A9" s="89" t="s">
        <v>52</v>
      </c>
      <c r="B9" s="52" t="s">
        <v>53</v>
      </c>
      <c r="C9" s="91">
        <v>2</v>
      </c>
      <c r="D9" s="179">
        <v>-18000</v>
      </c>
      <c r="E9" s="32">
        <v>18000</v>
      </c>
      <c r="F9" s="72"/>
      <c r="G9" s="72"/>
    </row>
    <row r="10" spans="1:15" x14ac:dyDescent="0.25">
      <c r="A10" s="92"/>
      <c r="B10" s="30" t="s">
        <v>54</v>
      </c>
      <c r="C10" s="93">
        <v>3</v>
      </c>
      <c r="D10" s="177"/>
      <c r="E10" s="178">
        <v>99000</v>
      </c>
      <c r="F10" s="72"/>
      <c r="G10" s="72"/>
    </row>
    <row r="11" spans="1:15" s="58" customFormat="1" ht="20.25" x14ac:dyDescent="0.3">
      <c r="A11" s="94" t="s">
        <v>55</v>
      </c>
      <c r="B11" s="56" t="s">
        <v>1</v>
      </c>
      <c r="C11" s="56"/>
      <c r="D11" s="205">
        <f>SUM(D8:D10)</f>
        <v>0</v>
      </c>
      <c r="E11" s="39">
        <f>SUM(E8:E10)</f>
        <v>117000</v>
      </c>
      <c r="F11" s="72"/>
      <c r="G11" s="72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95"/>
      <c r="D12" s="72"/>
      <c r="E12" s="72"/>
      <c r="F12" s="72"/>
      <c r="G12" s="72"/>
    </row>
    <row r="13" spans="1:15" x14ac:dyDescent="0.25">
      <c r="A13" s="21" t="s">
        <v>7</v>
      </c>
      <c r="D13" s="72"/>
      <c r="E13" s="72"/>
      <c r="F13" s="72"/>
      <c r="G13" s="72"/>
    </row>
    <row r="14" spans="1:15" x14ac:dyDescent="0.25">
      <c r="A14" s="113">
        <v>1</v>
      </c>
      <c r="B14" s="21" t="s">
        <v>136</v>
      </c>
      <c r="D14" s="72"/>
      <c r="E14" s="72"/>
      <c r="F14" s="72"/>
      <c r="G14" s="72"/>
    </row>
    <row r="15" spans="1:15" x14ac:dyDescent="0.25">
      <c r="A15" s="113">
        <v>2</v>
      </c>
      <c r="B15" s="21" t="s">
        <v>198</v>
      </c>
      <c r="D15" s="72"/>
      <c r="E15" s="72"/>
      <c r="F15" s="72"/>
      <c r="G15" s="72"/>
    </row>
    <row r="16" spans="1:15" x14ac:dyDescent="0.25">
      <c r="A16" s="113"/>
      <c r="B16" s="21" t="s">
        <v>137</v>
      </c>
      <c r="D16" s="72"/>
      <c r="E16" s="72"/>
      <c r="F16" s="72"/>
      <c r="G16" s="72"/>
    </row>
    <row r="17" spans="1:7" x14ac:dyDescent="0.25">
      <c r="A17" s="113">
        <v>3</v>
      </c>
      <c r="B17" s="21" t="s">
        <v>138</v>
      </c>
      <c r="D17" s="72"/>
      <c r="E17" s="72"/>
      <c r="F17" s="72"/>
      <c r="G17" s="72"/>
    </row>
    <row r="18" spans="1:7" x14ac:dyDescent="0.25">
      <c r="A18" s="113"/>
      <c r="B18" s="21" t="s">
        <v>139</v>
      </c>
      <c r="D18" s="72"/>
      <c r="E18" s="72"/>
      <c r="F18" s="72"/>
      <c r="G18" s="72"/>
    </row>
    <row r="19" spans="1:7" x14ac:dyDescent="0.25">
      <c r="A19" s="113"/>
      <c r="D19" s="72"/>
      <c r="E19" s="72"/>
      <c r="F19" s="72"/>
      <c r="G19" s="72"/>
    </row>
    <row r="20" spans="1:7" x14ac:dyDescent="0.25">
      <c r="A20" s="21" t="s">
        <v>8</v>
      </c>
    </row>
    <row r="21" spans="1:7" x14ac:dyDescent="0.25">
      <c r="A21" s="69" t="s">
        <v>56</v>
      </c>
    </row>
    <row r="22" spans="1:7" x14ac:dyDescent="0.25">
      <c r="A22" s="147" t="s">
        <v>180</v>
      </c>
      <c r="B22" s="96" t="s">
        <v>191</v>
      </c>
      <c r="C22" s="101"/>
      <c r="D22" s="82" t="s">
        <v>200</v>
      </c>
      <c r="E22" s="22" t="s">
        <v>2</v>
      </c>
      <c r="F22" s="174" t="s">
        <v>3</v>
      </c>
      <c r="G22" s="22" t="s">
        <v>4</v>
      </c>
    </row>
    <row r="23" spans="1:7" x14ac:dyDescent="0.25">
      <c r="A23" s="148" t="s">
        <v>181</v>
      </c>
      <c r="B23" s="86"/>
      <c r="C23" s="102"/>
      <c r="D23" s="48" t="s">
        <v>201</v>
      </c>
      <c r="E23" s="145"/>
      <c r="F23" s="155"/>
      <c r="G23" s="145"/>
    </row>
    <row r="24" spans="1:7" x14ac:dyDescent="0.25">
      <c r="A24" s="40">
        <v>1700</v>
      </c>
      <c r="B24" s="97" t="s">
        <v>57</v>
      </c>
      <c r="C24" s="98"/>
      <c r="D24" s="186">
        <v>0</v>
      </c>
      <c r="E24" s="28">
        <v>9000</v>
      </c>
      <c r="F24" s="187"/>
      <c r="G24" s="28">
        <f>SUM(D24:F24)</f>
        <v>9000</v>
      </c>
    </row>
    <row r="25" spans="1:7" x14ac:dyDescent="0.25">
      <c r="A25" s="80">
        <v>6300</v>
      </c>
      <c r="B25" s="81" t="s">
        <v>25</v>
      </c>
      <c r="C25" s="99"/>
      <c r="D25" s="180">
        <v>117000</v>
      </c>
      <c r="E25" s="34">
        <v>-9000</v>
      </c>
      <c r="F25" s="181">
        <f>SUM(D25:E25)</f>
        <v>108000</v>
      </c>
      <c r="G25" s="34"/>
    </row>
    <row r="27" spans="1:7" x14ac:dyDescent="0.25">
      <c r="B27" s="21" t="s">
        <v>199</v>
      </c>
    </row>
    <row r="28" spans="1:7" x14ac:dyDescent="0.25">
      <c r="B28" s="21" t="s">
        <v>182</v>
      </c>
    </row>
    <row r="30" spans="1:7" x14ac:dyDescent="0.25">
      <c r="A30" s="21" t="s">
        <v>9</v>
      </c>
    </row>
    <row r="31" spans="1:7" x14ac:dyDescent="0.25">
      <c r="A31" s="69" t="s">
        <v>58</v>
      </c>
    </row>
    <row r="32" spans="1:7" x14ac:dyDescent="0.25">
      <c r="A32" s="82" t="s">
        <v>10</v>
      </c>
      <c r="B32" s="23" t="s">
        <v>11</v>
      </c>
      <c r="C32" s="224" t="s">
        <v>49</v>
      </c>
      <c r="D32" s="211">
        <v>1700</v>
      </c>
      <c r="E32" s="198">
        <v>6300</v>
      </c>
      <c r="F32" s="149" t="s">
        <v>183</v>
      </c>
    </row>
    <row r="33" spans="1:7" x14ac:dyDescent="0.25">
      <c r="A33" s="83"/>
      <c r="B33" s="84"/>
      <c r="C33" s="225"/>
      <c r="D33" s="199" t="s">
        <v>226</v>
      </c>
      <c r="E33" s="206" t="s">
        <v>25</v>
      </c>
      <c r="F33" s="149" t="s">
        <v>184</v>
      </c>
    </row>
    <row r="34" spans="1:7" x14ac:dyDescent="0.25">
      <c r="A34" s="45"/>
      <c r="B34" s="85"/>
      <c r="C34" s="225"/>
      <c r="D34" s="199" t="s">
        <v>227</v>
      </c>
      <c r="E34" s="206"/>
      <c r="F34" s="149" t="s">
        <v>185</v>
      </c>
    </row>
    <row r="35" spans="1:7" x14ac:dyDescent="0.25">
      <c r="A35" s="86"/>
      <c r="B35" s="87"/>
      <c r="C35" s="226"/>
      <c r="D35" s="207" t="s">
        <v>50</v>
      </c>
      <c r="E35" s="88"/>
      <c r="F35" s="149" t="s">
        <v>186</v>
      </c>
    </row>
    <row r="36" spans="1:7" x14ac:dyDescent="0.25">
      <c r="A36" s="89">
        <v>37987</v>
      </c>
      <c r="B36" s="52" t="s">
        <v>51</v>
      </c>
      <c r="C36" s="90">
        <v>1</v>
      </c>
      <c r="D36" s="177">
        <v>9000</v>
      </c>
      <c r="E36" s="178"/>
    </row>
    <row r="37" spans="1:7" x14ac:dyDescent="0.25">
      <c r="A37" s="89" t="s">
        <v>52</v>
      </c>
      <c r="B37" s="52" t="s">
        <v>53</v>
      </c>
      <c r="C37" s="91">
        <v>2</v>
      </c>
      <c r="D37" s="179">
        <v>-9000</v>
      </c>
      <c r="E37" s="32">
        <v>9000</v>
      </c>
    </row>
    <row r="38" spans="1:7" x14ac:dyDescent="0.25">
      <c r="A38" s="92"/>
      <c r="B38" s="30" t="s">
        <v>54</v>
      </c>
      <c r="C38" s="93">
        <v>3</v>
      </c>
      <c r="D38" s="177"/>
      <c r="E38" s="178">
        <v>126000</v>
      </c>
    </row>
    <row r="39" spans="1:7" x14ac:dyDescent="0.25">
      <c r="A39" s="94" t="s">
        <v>55</v>
      </c>
      <c r="B39" s="56" t="s">
        <v>1</v>
      </c>
      <c r="C39" s="56"/>
      <c r="D39" s="205">
        <f>SUM(D36:D38)</f>
        <v>0</v>
      </c>
      <c r="E39" s="39">
        <f>SUM(E36:E38)</f>
        <v>135000</v>
      </c>
    </row>
    <row r="40" spans="1:7" x14ac:dyDescent="0.25">
      <c r="A40" s="208"/>
      <c r="D40" s="72"/>
      <c r="E40" s="72"/>
    </row>
    <row r="42" spans="1:7" x14ac:dyDescent="0.25">
      <c r="A42" s="147" t="s">
        <v>180</v>
      </c>
      <c r="B42" s="96" t="s">
        <v>191</v>
      </c>
      <c r="C42" s="101"/>
      <c r="D42" s="82" t="s">
        <v>200</v>
      </c>
      <c r="E42" s="22" t="s">
        <v>2</v>
      </c>
      <c r="F42" s="174" t="s">
        <v>3</v>
      </c>
      <c r="G42" s="22" t="s">
        <v>4</v>
      </c>
    </row>
    <row r="43" spans="1:7" x14ac:dyDescent="0.25">
      <c r="A43" s="148" t="s">
        <v>181</v>
      </c>
      <c r="B43" s="86"/>
      <c r="C43" s="102"/>
      <c r="D43" s="48" t="s">
        <v>201</v>
      </c>
      <c r="E43" s="145"/>
      <c r="F43" s="155"/>
      <c r="G43" s="145"/>
    </row>
    <row r="44" spans="1:7" x14ac:dyDescent="0.25">
      <c r="A44" s="40">
        <v>1700</v>
      </c>
      <c r="B44" s="97" t="s">
        <v>57</v>
      </c>
      <c r="C44" s="98"/>
      <c r="D44" s="186">
        <v>0</v>
      </c>
      <c r="E44" s="28">
        <v>27000</v>
      </c>
      <c r="F44" s="187"/>
      <c r="G44" s="28">
        <f>SUM(D44:F44)</f>
        <v>27000</v>
      </c>
    </row>
    <row r="45" spans="1:7" x14ac:dyDescent="0.25">
      <c r="A45" s="80">
        <v>6300</v>
      </c>
      <c r="B45" s="81" t="s">
        <v>25</v>
      </c>
      <c r="C45" s="99"/>
      <c r="D45" s="180">
        <v>135000</v>
      </c>
      <c r="E45" s="34">
        <v>-27000</v>
      </c>
      <c r="F45" s="181">
        <f>SUM(D45:E45)</f>
        <v>108000</v>
      </c>
      <c r="G45" s="34"/>
    </row>
  </sheetData>
  <mergeCells count="2">
    <mergeCell ref="C32:C35"/>
    <mergeCell ref="C4:C7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5.10</oddHeader>
    <oddFooter>&amp;CSide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showGridLines="0" showZeros="0" topLeftCell="A5" workbookViewId="0">
      <selection activeCell="H24" sqref="H24"/>
    </sheetView>
  </sheetViews>
  <sheetFormatPr baseColWidth="10" defaultRowHeight="15.75" x14ac:dyDescent="0.25"/>
  <cols>
    <col min="1" max="1" width="6.7109375" style="21" bestFit="1" customWidth="1"/>
    <col min="2" max="2" width="22.28515625" style="21" bestFit="1" customWidth="1"/>
    <col min="3" max="6" width="10.7109375" style="21" customWidth="1"/>
    <col min="7" max="12" width="9.7109375" style="21" customWidth="1"/>
    <col min="13" max="16384" width="11.42578125" style="21"/>
  </cols>
  <sheetData>
    <row r="1" spans="1:14" x14ac:dyDescent="0.25">
      <c r="A1" s="69" t="s">
        <v>140</v>
      </c>
    </row>
    <row r="3" spans="1:14" x14ac:dyDescent="0.25">
      <c r="A3" s="21" t="s">
        <v>7</v>
      </c>
      <c r="I3" s="138"/>
      <c r="J3" s="138"/>
      <c r="K3" s="138"/>
    </row>
    <row r="4" spans="1:14" x14ac:dyDescent="0.25">
      <c r="A4" s="69" t="s">
        <v>164</v>
      </c>
    </row>
    <row r="5" spans="1:14" x14ac:dyDescent="0.25">
      <c r="A5" s="82" t="s">
        <v>10</v>
      </c>
      <c r="B5" s="23" t="s">
        <v>11</v>
      </c>
      <c r="C5" s="211">
        <v>2950</v>
      </c>
      <c r="D5" s="198">
        <v>8100</v>
      </c>
      <c r="E5" s="72"/>
    </row>
    <row r="6" spans="1:14" x14ac:dyDescent="0.25">
      <c r="A6" s="83"/>
      <c r="B6" s="84"/>
      <c r="C6" s="199" t="s">
        <v>229</v>
      </c>
      <c r="D6" s="206" t="s">
        <v>228</v>
      </c>
      <c r="E6" s="72"/>
    </row>
    <row r="7" spans="1:14" x14ac:dyDescent="0.25">
      <c r="A7" s="209"/>
      <c r="B7" s="210"/>
      <c r="C7" s="207" t="s">
        <v>230</v>
      </c>
      <c r="D7" s="88" t="s">
        <v>223</v>
      </c>
      <c r="E7" s="72"/>
    </row>
    <row r="8" spans="1:14" x14ac:dyDescent="0.25">
      <c r="A8" s="89">
        <v>37987</v>
      </c>
      <c r="B8" s="52" t="s">
        <v>51</v>
      </c>
      <c r="C8" s="177">
        <v>-35000</v>
      </c>
      <c r="D8" s="178"/>
      <c r="E8" s="72"/>
    </row>
    <row r="9" spans="1:14" x14ac:dyDescent="0.25">
      <c r="A9" s="89" t="s">
        <v>52</v>
      </c>
      <c r="B9" s="52" t="s">
        <v>53</v>
      </c>
      <c r="C9" s="179">
        <v>35000</v>
      </c>
      <c r="D9" s="32">
        <v>-35000</v>
      </c>
      <c r="E9" s="72"/>
    </row>
    <row r="10" spans="1:14" x14ac:dyDescent="0.25">
      <c r="A10" s="92"/>
      <c r="B10" s="30" t="s">
        <v>231</v>
      </c>
      <c r="C10" s="177"/>
      <c r="D10" s="178">
        <v>206250</v>
      </c>
      <c r="E10" s="72"/>
    </row>
    <row r="11" spans="1:14" s="58" customFormat="1" ht="20.25" x14ac:dyDescent="0.3">
      <c r="A11" s="94" t="s">
        <v>55</v>
      </c>
      <c r="B11" s="56" t="s">
        <v>1</v>
      </c>
      <c r="C11" s="205">
        <f>SUM(C8:C10)</f>
        <v>0</v>
      </c>
      <c r="D11" s="39">
        <f>SUM(D8:D10)</f>
        <v>171250</v>
      </c>
      <c r="E11" s="72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A12" s="208"/>
      <c r="C12" s="72"/>
      <c r="D12" s="72"/>
      <c r="E12" s="72"/>
    </row>
    <row r="13" spans="1:14" x14ac:dyDescent="0.25">
      <c r="A13" s="139" t="s">
        <v>141</v>
      </c>
      <c r="C13" s="72"/>
      <c r="D13" s="72"/>
      <c r="E13" s="72"/>
      <c r="F13" s="72"/>
    </row>
    <row r="14" spans="1:14" x14ac:dyDescent="0.25">
      <c r="A14" s="140">
        <v>1</v>
      </c>
      <c r="B14" s="21" t="s">
        <v>165</v>
      </c>
      <c r="C14" s="72"/>
      <c r="D14" s="72"/>
      <c r="E14" s="72"/>
      <c r="F14" s="72"/>
    </row>
    <row r="15" spans="1:14" x14ac:dyDescent="0.25">
      <c r="A15" s="140">
        <v>2</v>
      </c>
      <c r="B15" s="21" t="s">
        <v>142</v>
      </c>
      <c r="C15" s="72"/>
      <c r="D15" s="72"/>
      <c r="E15" s="72"/>
      <c r="F15" s="72"/>
    </row>
    <row r="16" spans="1:14" x14ac:dyDescent="0.25">
      <c r="A16" s="140">
        <v>3</v>
      </c>
      <c r="B16" s="21" t="s">
        <v>166</v>
      </c>
      <c r="C16" s="72"/>
      <c r="D16" s="72"/>
      <c r="E16" s="72"/>
      <c r="F16" s="72"/>
    </row>
    <row r="17" spans="1:9" x14ac:dyDescent="0.25">
      <c r="A17" s="95"/>
      <c r="B17" s="21" t="s">
        <v>167</v>
      </c>
      <c r="C17" s="72"/>
      <c r="D17" s="72"/>
      <c r="E17" s="72"/>
      <c r="F17" s="72"/>
    </row>
    <row r="18" spans="1:9" x14ac:dyDescent="0.25">
      <c r="A18" s="95"/>
      <c r="C18" s="72"/>
      <c r="D18" s="72"/>
      <c r="E18" s="72"/>
      <c r="F18" s="72"/>
    </row>
    <row r="19" spans="1:9" x14ac:dyDescent="0.25">
      <c r="A19" s="21" t="s">
        <v>8</v>
      </c>
      <c r="C19" s="72"/>
      <c r="D19" s="72"/>
      <c r="E19" s="72"/>
      <c r="F19" s="72"/>
    </row>
    <row r="20" spans="1:9" x14ac:dyDescent="0.25">
      <c r="A20" s="21" t="s">
        <v>168</v>
      </c>
      <c r="C20" s="72"/>
      <c r="D20" s="72"/>
      <c r="E20" s="72"/>
      <c r="F20" s="72"/>
      <c r="I20" s="141">
        <f>3900000*0.05*2/12</f>
        <v>32500</v>
      </c>
    </row>
    <row r="22" spans="1:9" x14ac:dyDescent="0.25">
      <c r="A22" s="147" t="s">
        <v>180</v>
      </c>
      <c r="B22" s="96" t="s">
        <v>191</v>
      </c>
      <c r="C22" s="82" t="s">
        <v>200</v>
      </c>
      <c r="D22" s="22" t="s">
        <v>2</v>
      </c>
      <c r="E22" s="174" t="s">
        <v>3</v>
      </c>
      <c r="F22" s="22" t="s">
        <v>4</v>
      </c>
    </row>
    <row r="23" spans="1:9" x14ac:dyDescent="0.25">
      <c r="A23" s="148" t="s">
        <v>181</v>
      </c>
      <c r="B23" s="86"/>
      <c r="C23" s="48" t="s">
        <v>201</v>
      </c>
      <c r="D23" s="145"/>
      <c r="E23" s="155"/>
      <c r="F23" s="145"/>
    </row>
    <row r="24" spans="1:9" x14ac:dyDescent="0.25">
      <c r="A24" s="40">
        <v>2950</v>
      </c>
      <c r="B24" s="103" t="s">
        <v>59</v>
      </c>
      <c r="C24" s="186">
        <v>0</v>
      </c>
      <c r="D24" s="28">
        <v>-32500</v>
      </c>
      <c r="E24" s="187"/>
      <c r="F24" s="28">
        <f>SUM(C24:E24)</f>
        <v>-32500</v>
      </c>
    </row>
    <row r="25" spans="1:9" x14ac:dyDescent="0.25">
      <c r="A25" s="80">
        <v>8100</v>
      </c>
      <c r="B25" s="81" t="s">
        <v>60</v>
      </c>
      <c r="C25" s="180">
        <f>D11</f>
        <v>171250</v>
      </c>
      <c r="D25" s="34">
        <v>32500</v>
      </c>
      <c r="E25" s="181">
        <f>SUM(C25:D25)</f>
        <v>203750</v>
      </c>
      <c r="F25" s="34"/>
    </row>
    <row r="27" spans="1:9" x14ac:dyDescent="0.25">
      <c r="B27" s="21" t="s">
        <v>169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Oppgave 5.1 og 5.2</vt:lpstr>
      <vt:lpstr>Oppgave 5.3</vt:lpstr>
      <vt:lpstr>Oppgave 5.4</vt:lpstr>
      <vt:lpstr>Oppgave 5.5 – 5.7</vt:lpstr>
      <vt:lpstr>Oppgave 5.8</vt:lpstr>
      <vt:lpstr>Oppgave 5.9</vt:lpstr>
      <vt:lpstr>Oppgave 5.10</vt:lpstr>
      <vt:lpstr>Oppgave 5.11</vt:lpstr>
      <vt:lpstr>'Oppgave 5.8'!Utskriftsområde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2019-08-18T12:51:50Z</cp:lastPrinted>
  <dcterms:created xsi:type="dcterms:W3CDTF">2009-06-18T13:04:25Z</dcterms:created>
  <dcterms:modified xsi:type="dcterms:W3CDTF">2024-08-14T13:37:10Z</dcterms:modified>
</cp:coreProperties>
</file>