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05"/>
  <workbookPr filterPrivacy="1" defaultThemeVersion="124226"/>
  <xr:revisionPtr revIDLastSave="0" documentId="8_{C67097F6-0433-364B-B9FA-D105723DB311}" xr6:coauthVersionLast="45" xr6:coauthVersionMax="45" xr10:uidLastSave="{00000000-0000-0000-0000-000000000000}"/>
  <bookViews>
    <workbookView xWindow="0" yWindow="460" windowWidth="30940" windowHeight="16900" xr2:uid="{00000000-000D-0000-FFFF-FFFF00000000}"/>
  </bookViews>
  <sheets>
    <sheet name="Viktig info ang. løsningene" sheetId="21" r:id="rId1"/>
    <sheet name="9.1" sheetId="1" r:id="rId2"/>
    <sheet name="9.2" sheetId="2" r:id="rId3"/>
    <sheet name="9.3" sheetId="3" r:id="rId4"/>
    <sheet name="9.4" sheetId="4" r:id="rId5"/>
    <sheet name="9.5" sheetId="5" r:id="rId6"/>
    <sheet name="9.6" sheetId="9" r:id="rId7"/>
    <sheet name="9.6 diagram" sheetId="10" r:id="rId8"/>
    <sheet name="9.7" sheetId="11" r:id="rId9"/>
    <sheet name="9.7 diagram" sheetId="12" r:id="rId10"/>
    <sheet name="9.8" sheetId="7" r:id="rId11"/>
    <sheet name="9.8 diagram" sheetId="8" r:id="rId12"/>
    <sheet name="9.9" sheetId="13" r:id="rId13"/>
    <sheet name="9.9 diagram " sheetId="14" r:id="rId14"/>
    <sheet name="9.10" sheetId="15" r:id="rId15"/>
    <sheet name="9.10 diagram " sheetId="16" r:id="rId16"/>
    <sheet name="9.11" sheetId="17" r:id="rId17"/>
    <sheet name="9.11 diagram " sheetId="18" r:id="rId18"/>
    <sheet name="9.12" sheetId="19" r:id="rId19"/>
    <sheet name="9.12 diagram" sheetId="20" r:id="rId20"/>
    <sheet name="17.8.2015" sheetId="6" r:id="rId21"/>
    <sheet name="Ark4" sheetId="22" r:id="rId2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0" i="19" l="1"/>
  <c r="D90" i="19"/>
  <c r="E89" i="19"/>
  <c r="D89" i="19"/>
  <c r="E88" i="19"/>
  <c r="D88" i="19"/>
  <c r="D85" i="19" s="1"/>
  <c r="D135" i="19" s="1"/>
  <c r="E10" i="19"/>
  <c r="F50" i="19" s="1"/>
  <c r="D10" i="19"/>
  <c r="D139" i="19" s="1"/>
  <c r="F139" i="19" l="1"/>
  <c r="F141" i="19" s="1"/>
  <c r="E139" i="19"/>
  <c r="E85" i="19"/>
  <c r="E135" i="19" s="1"/>
  <c r="D91" i="19"/>
  <c r="F90" i="19"/>
  <c r="E91" i="19"/>
  <c r="F89" i="19"/>
  <c r="F91" i="19" l="1"/>
  <c r="E16" i="17"/>
  <c r="E24" i="17" s="1"/>
  <c r="E67" i="17" s="1"/>
  <c r="E71" i="17" s="1"/>
  <c r="D16" i="17"/>
  <c r="D24" i="17" s="1"/>
  <c r="D67" i="17" s="1"/>
  <c r="D71" i="17" s="1"/>
  <c r="C26" i="17"/>
  <c r="D26" i="17" s="1"/>
  <c r="C25" i="17"/>
  <c r="E20" i="17"/>
  <c r="E68" i="17"/>
  <c r="D68" i="17"/>
  <c r="E212" i="17" s="1"/>
  <c r="F93" i="19" l="1"/>
  <c r="D122" i="17"/>
  <c r="E213" i="17" s="1"/>
  <c r="E214" i="17" s="1"/>
  <c r="I84" i="17"/>
  <c r="F87" i="17" s="1"/>
  <c r="D25" i="17"/>
  <c r="E25" i="17"/>
  <c r="E26" i="17"/>
  <c r="F73" i="17"/>
  <c r="F72" i="17"/>
  <c r="F74" i="17"/>
  <c r="D20" i="17"/>
  <c r="E36" i="15" l="1"/>
  <c r="D36" i="15"/>
  <c r="C33" i="15"/>
  <c r="C46" i="15" s="1"/>
  <c r="E46" i="15" s="1"/>
  <c r="C34" i="15"/>
  <c r="C47" i="15" s="1"/>
  <c r="E47" i="15" s="1"/>
  <c r="C32" i="15"/>
  <c r="C45" i="15" s="1"/>
  <c r="B33" i="15"/>
  <c r="B46" i="15" s="1"/>
  <c r="B34" i="15"/>
  <c r="B47" i="15" s="1"/>
  <c r="B32" i="15"/>
  <c r="B45" i="15" s="1"/>
  <c r="E10" i="15"/>
  <c r="C16" i="15" s="1"/>
  <c r="E11" i="15"/>
  <c r="E9" i="15"/>
  <c r="E44" i="15"/>
  <c r="E92" i="15" s="1"/>
  <c r="E96" i="15" s="1"/>
  <c r="D44" i="15"/>
  <c r="D92" i="15" s="1"/>
  <c r="D96" i="15" s="1"/>
  <c r="E26" i="15"/>
  <c r="E93" i="15" s="1"/>
  <c r="D26" i="15"/>
  <c r="D93" i="15" s="1"/>
  <c r="D32" i="13"/>
  <c r="C41" i="13"/>
  <c r="D41" i="13" s="1"/>
  <c r="C40" i="13"/>
  <c r="E40" i="13" s="1"/>
  <c r="E15" i="13"/>
  <c r="D15" i="13"/>
  <c r="E14" i="13"/>
  <c r="D14" i="13"/>
  <c r="E13" i="13"/>
  <c r="E31" i="13" s="1"/>
  <c r="E39" i="13" s="1"/>
  <c r="E92" i="13" s="1"/>
  <c r="E96" i="13" s="1"/>
  <c r="D13" i="13"/>
  <c r="D31" i="13" s="1"/>
  <c r="D39" i="13" s="1"/>
  <c r="D92" i="13" s="1"/>
  <c r="D96" i="13" s="1"/>
  <c r="E9" i="13"/>
  <c r="E93" i="13" s="1"/>
  <c r="D9" i="13"/>
  <c r="D93" i="13" s="1"/>
  <c r="D147" i="13" s="1"/>
  <c r="D16" i="13" l="1"/>
  <c r="C191" i="13"/>
  <c r="I109" i="13"/>
  <c r="F112" i="13" s="1"/>
  <c r="E16" i="13"/>
  <c r="C18" i="15"/>
  <c r="C157" i="15"/>
  <c r="I109" i="15"/>
  <c r="F112" i="15" s="1"/>
  <c r="D154" i="15"/>
  <c r="C156" i="15" s="1"/>
  <c r="D47" i="15"/>
  <c r="D46" i="15"/>
  <c r="D45" i="15"/>
  <c r="E45" i="15"/>
  <c r="F97" i="15"/>
  <c r="F99" i="15"/>
  <c r="F98" i="15"/>
  <c r="F15" i="13"/>
  <c r="D40" i="13"/>
  <c r="F99" i="13"/>
  <c r="F97" i="13"/>
  <c r="C149" i="13"/>
  <c r="C192" i="13" s="1"/>
  <c r="C193" i="13" s="1"/>
  <c r="F98" i="13"/>
  <c r="E35" i="13"/>
  <c r="E41" i="13"/>
  <c r="F14" i="13"/>
  <c r="D35" i="13"/>
  <c r="E39" i="11"/>
  <c r="E82" i="11" s="1"/>
  <c r="E86" i="11" s="1"/>
  <c r="D39" i="11"/>
  <c r="D82" i="11" s="1"/>
  <c r="D86" i="11" s="1"/>
  <c r="C41" i="11"/>
  <c r="E41" i="11" s="1"/>
  <c r="C40" i="11"/>
  <c r="D40" i="11" s="1"/>
  <c r="E10" i="11"/>
  <c r="D10" i="11"/>
  <c r="E12" i="11"/>
  <c r="E11" i="11"/>
  <c r="D12" i="11"/>
  <c r="D11" i="11"/>
  <c r="F11" i="11" s="1"/>
  <c r="E6" i="11"/>
  <c r="E35" i="11" s="1"/>
  <c r="D6" i="11"/>
  <c r="D83" i="11" s="1"/>
  <c r="F14" i="9"/>
  <c r="E15" i="9"/>
  <c r="E14" i="9"/>
  <c r="B14" i="9"/>
  <c r="B15" i="9"/>
  <c r="B13" i="9"/>
  <c r="B11" i="9"/>
  <c r="F8" i="9"/>
  <c r="F15" i="9" s="1"/>
  <c r="E8" i="9"/>
  <c r="E7" i="9"/>
  <c r="D13" i="11" l="1"/>
  <c r="E13" i="11"/>
  <c r="E40" i="11"/>
  <c r="F12" i="11"/>
  <c r="D35" i="11"/>
  <c r="F16" i="13"/>
  <c r="F18" i="13" s="1"/>
  <c r="D41" i="11"/>
  <c r="E83" i="11"/>
  <c r="I99" i="11" s="1"/>
  <c r="G102" i="11" s="1"/>
  <c r="C158" i="15"/>
  <c r="C150" i="13"/>
  <c r="C151" i="13" s="1"/>
  <c r="E63" i="7"/>
  <c r="D63" i="7"/>
  <c r="F68" i="7" s="1"/>
  <c r="E62" i="7"/>
  <c r="E66" i="7" s="1"/>
  <c r="D62" i="7"/>
  <c r="D66" i="7" s="1"/>
  <c r="G82" i="7" l="1"/>
  <c r="F13" i="11"/>
  <c r="F88" i="11"/>
  <c r="D137" i="11"/>
  <c r="C139" i="11" s="1"/>
  <c r="F67" i="7"/>
  <c r="F87" i="11"/>
  <c r="F69" i="7"/>
  <c r="F89" i="11"/>
  <c r="C17" i="7"/>
  <c r="E17" i="7" s="1"/>
  <c r="C16" i="7"/>
  <c r="E16" i="7" s="1"/>
  <c r="C140" i="11" l="1"/>
  <c r="F15" i="11"/>
  <c r="F17" i="11"/>
  <c r="F18" i="11" s="1"/>
  <c r="F19" i="11" s="1"/>
  <c r="F20" i="11" s="1"/>
  <c r="C141" i="11"/>
  <c r="D16" i="7"/>
  <c r="D17" i="7"/>
  <c r="L20" i="6"/>
  <c r="L30" i="6"/>
  <c r="L29" i="6"/>
  <c r="L28" i="6"/>
  <c r="L27" i="6"/>
  <c r="M26" i="6"/>
  <c r="L26" i="6"/>
  <c r="M25" i="6"/>
  <c r="L25" i="6"/>
  <c r="N24" i="6"/>
  <c r="M24" i="6"/>
  <c r="L24" i="6"/>
  <c r="N23" i="6"/>
  <c r="M23" i="6"/>
  <c r="L23" i="6"/>
  <c r="N22" i="6"/>
  <c r="M22" i="6"/>
  <c r="L22" i="6"/>
  <c r="N21" i="6"/>
  <c r="M21" i="6"/>
  <c r="L21" i="6"/>
  <c r="N20" i="6"/>
  <c r="M20" i="6"/>
  <c r="F4" i="5" l="1"/>
  <c r="F9" i="5"/>
  <c r="G11" i="5" s="1"/>
  <c r="F33" i="4"/>
  <c r="B31" i="4"/>
  <c r="B30" i="4"/>
  <c r="B29" i="4"/>
  <c r="D18" i="4"/>
  <c r="E18" i="4"/>
  <c r="C18" i="4"/>
  <c r="D9" i="4"/>
  <c r="E9" i="4"/>
  <c r="C9" i="4"/>
  <c r="E2" i="4"/>
  <c r="E4" i="4" s="1"/>
  <c r="E19" i="4" s="1"/>
  <c r="C2" i="4"/>
  <c r="C4" i="4" s="1"/>
  <c r="D2" i="4"/>
  <c r="D4" i="4" s="1"/>
  <c r="D12" i="4" s="1"/>
  <c r="B26" i="2"/>
  <c r="B37" i="2" s="1"/>
  <c r="D15" i="2"/>
  <c r="E15" i="2"/>
  <c r="C15" i="2"/>
  <c r="D14" i="2"/>
  <c r="E14" i="2"/>
  <c r="C14" i="2"/>
  <c r="F9" i="4" l="1"/>
  <c r="C29" i="4" s="1"/>
  <c r="E29" i="4" s="1"/>
  <c r="F29" i="4" s="1"/>
  <c r="C12" i="4"/>
  <c r="C19" i="4"/>
  <c r="E12" i="4"/>
  <c r="D19" i="4"/>
  <c r="F12" i="4"/>
  <c r="F14" i="4" s="1"/>
  <c r="F37" i="4" s="1"/>
  <c r="C30" i="4" l="1"/>
  <c r="E30" i="4" s="1"/>
  <c r="F30" i="4" s="1"/>
  <c r="C31" i="4"/>
  <c r="E31" i="4" s="1"/>
  <c r="F31" i="4" s="1"/>
  <c r="D8" i="2"/>
  <c r="E8" i="2"/>
  <c r="C8" i="2"/>
  <c r="E10" i="2"/>
  <c r="D10" i="2"/>
  <c r="D12" i="2" s="1"/>
  <c r="D36" i="2" s="1"/>
  <c r="C10" i="2"/>
  <c r="D48" i="1"/>
  <c r="B42" i="1"/>
  <c r="C41" i="1"/>
  <c r="D41" i="1"/>
  <c r="E41" i="1"/>
  <c r="B41" i="1"/>
  <c r="D16" i="1"/>
  <c r="D25" i="1" s="1"/>
  <c r="D33" i="1" s="1"/>
  <c r="D40" i="1" s="1"/>
  <c r="E16" i="1"/>
  <c r="E25" i="1" s="1"/>
  <c r="E33" i="1" s="1"/>
  <c r="E40" i="1" s="1"/>
  <c r="C16" i="1"/>
  <c r="C25" i="1" s="1"/>
  <c r="C33" i="1" s="1"/>
  <c r="C40" i="1" s="1"/>
  <c r="B38" i="1"/>
  <c r="B45" i="1" s="1"/>
  <c r="B35" i="1"/>
  <c r="B34" i="1"/>
  <c r="B21" i="1"/>
  <c r="B18" i="1"/>
  <c r="C17" i="1"/>
  <c r="D17" i="1"/>
  <c r="E17" i="1"/>
  <c r="B17" i="1"/>
  <c r="B27" i="1"/>
  <c r="C26" i="1"/>
  <c r="D26" i="1"/>
  <c r="E26" i="1"/>
  <c r="B26" i="1"/>
  <c r="E8" i="1"/>
  <c r="E10" i="1" s="1"/>
  <c r="E27" i="1" s="1"/>
  <c r="D8" i="1"/>
  <c r="D10" i="1" s="1"/>
  <c r="D27" i="1" s="1"/>
  <c r="D30" i="1" s="1"/>
  <c r="C8" i="1"/>
  <c r="C10" i="1" s="1"/>
  <c r="C27" i="1" s="1"/>
  <c r="C30" i="1" s="1"/>
  <c r="F32" i="4" l="1"/>
  <c r="F34" i="4" s="1"/>
  <c r="F36" i="4" s="1"/>
  <c r="F38" i="4" s="1"/>
  <c r="E35" i="1"/>
  <c r="E18" i="1"/>
  <c r="E20" i="1" s="1"/>
  <c r="D42" i="1"/>
  <c r="D44" i="1" s="1"/>
  <c r="E34" i="1"/>
  <c r="E30" i="1"/>
  <c r="D18" i="1"/>
  <c r="D20" i="1" s="1"/>
  <c r="D34" i="1"/>
  <c r="D35" i="1"/>
  <c r="C42" i="1"/>
  <c r="C44" i="1" s="1"/>
  <c r="C18" i="1"/>
  <c r="C20" i="1" s="1"/>
  <c r="C34" i="1"/>
  <c r="C35" i="1"/>
  <c r="E42" i="1"/>
  <c r="E44" i="1" s="1"/>
  <c r="D25" i="2"/>
  <c r="C46" i="2" s="1"/>
  <c r="D17" i="2"/>
  <c r="C12" i="2"/>
  <c r="C36" i="2" s="1"/>
  <c r="E12" i="2"/>
  <c r="E36" i="2" s="1"/>
  <c r="E37" i="1" l="1"/>
  <c r="C52" i="2"/>
  <c r="C53" i="2" s="1"/>
  <c r="C43" i="2"/>
  <c r="C37" i="1"/>
  <c r="D37" i="1"/>
  <c r="E25" i="2"/>
  <c r="E17" i="2"/>
  <c r="C17" i="2"/>
  <c r="C25" i="2"/>
</calcChain>
</file>

<file path=xl/sharedStrings.xml><?xml version="1.0" encoding="utf-8"?>
<sst xmlns="http://schemas.openxmlformats.org/spreadsheetml/2006/main" count="653" uniqueCount="397">
  <si>
    <t>Direkte materialkostnad</t>
  </si>
  <si>
    <t>Direkte lønnskostnad</t>
  </si>
  <si>
    <t>Indirekte kostnader</t>
  </si>
  <si>
    <t>- variable</t>
  </si>
  <si>
    <t>Pris per kilo</t>
  </si>
  <si>
    <t>a)</t>
  </si>
  <si>
    <t>Kaker</t>
  </si>
  <si>
    <t>Siden alle produktene gir positivt dekningsbidrag, bør bedriften satse på alle tre produktene</t>
  </si>
  <si>
    <t>Dekningsbidrag</t>
  </si>
  <si>
    <t>Sum variable kostnader</t>
  </si>
  <si>
    <t>Pudding</t>
  </si>
  <si>
    <t>Boller</t>
  </si>
  <si>
    <t>b)</t>
  </si>
  <si>
    <t>Rangerer etter forbruk av den knappe faktoren -&gt; DB / forbruk knapp faktor</t>
  </si>
  <si>
    <t xml:space="preserve"> DB/direkte lønn</t>
  </si>
  <si>
    <t>Rangering</t>
  </si>
  <si>
    <t>a2) arbeidskraft knapp faktor:</t>
  </si>
  <si>
    <t>a1) materialer knapp faktor:</t>
  </si>
  <si>
    <t>DB / direkte material</t>
  </si>
  <si>
    <t>a3) kapital knapp faktor:</t>
  </si>
  <si>
    <t>DB/sum variable kostnader</t>
  </si>
  <si>
    <t xml:space="preserve">Fiskeboller gir størst dekningsbidrag per krone direkte materiale, og det bør derfor satses bare på dette </t>
  </si>
  <si>
    <t>produktet.</t>
  </si>
  <si>
    <t>c)</t>
  </si>
  <si>
    <t>Pris er knapp faktor</t>
  </si>
  <si>
    <t>DB/pris</t>
  </si>
  <si>
    <t>Pudding gir et dekningsbidrag på 34,62 øre per krone i salg. Selger vi for 1 800 000</t>
  </si>
  <si>
    <t xml:space="preserve">vil totalt DB bli (1 800 000 * 0,3462) </t>
  </si>
  <si>
    <t>Produkt</t>
  </si>
  <si>
    <t>Katt</t>
  </si>
  <si>
    <t>Hund</t>
  </si>
  <si>
    <t>Ulv</t>
  </si>
  <si>
    <t>Direkte materialer</t>
  </si>
  <si>
    <t>Direkte lønn</t>
  </si>
  <si>
    <t>a1)</t>
  </si>
  <si>
    <t>Dekningsbidrag per enhet</t>
  </si>
  <si>
    <t>Husk at oppgitt salgspris er med MVA.</t>
  </si>
  <si>
    <t>Salgspris (Pris med MVA/1,25)</t>
  </si>
  <si>
    <t>Antall kilo materiale (DM/5,-)</t>
  </si>
  <si>
    <t>DB/kilo materiale</t>
  </si>
  <si>
    <t>trenger å vite hvor mange kilo hvert produkt bruker i spørsmål b1)</t>
  </si>
  <si>
    <t>a2)</t>
  </si>
  <si>
    <t>Timer per enhet (DL/96,-)</t>
  </si>
  <si>
    <t>DB/timer per enhet</t>
  </si>
  <si>
    <t>trenger å vite hvor mange timer hvert produkt bruker i spørsmål b2)</t>
  </si>
  <si>
    <t>a3)</t>
  </si>
  <si>
    <t xml:space="preserve">Hund gir størst dekningsbidrag per time (kr 143,75), og bedriften </t>
  </si>
  <si>
    <t>bør derfor satse bare på dette produktet.</t>
  </si>
  <si>
    <t xml:space="preserve">Hund gir størst dekningsbidrag per kilo direkte materiale (kr 6,39), </t>
  </si>
  <si>
    <t xml:space="preserve">og bedriften bør derfor satse bare på dette produktet. </t>
  </si>
  <si>
    <t>Etterspørsel som knapp faktor betyr at det er begrenset hvor stort</t>
  </si>
  <si>
    <t>salg i kroner markedet er villig til å etterspørre:</t>
  </si>
  <si>
    <t>(Her kunne du også rangert etter "DB/direkte materialer", men du</t>
  </si>
  <si>
    <t>(Her kunne du også rangert etter "DB/direktelønn", men du</t>
  </si>
  <si>
    <t>DB/Pris</t>
  </si>
  <si>
    <t xml:space="preserve">Hund er best. For hver krone vi selger av dette produktet vil vi </t>
  </si>
  <si>
    <t>få et dekningsbidrag på 38,33 øre.</t>
  </si>
  <si>
    <t>b1)</t>
  </si>
  <si>
    <t>150 000 * 6,38889 =</t>
  </si>
  <si>
    <t>b2)</t>
  </si>
  <si>
    <t xml:space="preserve">6 300 * 143,75 = </t>
  </si>
  <si>
    <t>Antall timer * DB per time =</t>
  </si>
  <si>
    <t>Forutsatt at bedriften ikke tape penger (dekningsbidrag = 0) på</t>
  </si>
  <si>
    <t>disse siste 20 tonnene vil maksimal pris være:</t>
  </si>
  <si>
    <t xml:space="preserve">Dagens materialpris </t>
  </si>
  <si>
    <t>+Dekningsbidrag per enhet</t>
  </si>
  <si>
    <t xml:space="preserve">= Maksimal pris </t>
  </si>
  <si>
    <t>Med denne prisen på de siste 20 tonnene vil bedriften få et dekningsbidrag</t>
  </si>
  <si>
    <t>på kr 0 på produktene som produseres med disse siste 20 tonnene.</t>
  </si>
  <si>
    <t>Totalt DB vil dermed være som før bedriften fikk tilgang til ekstra</t>
  </si>
  <si>
    <t xml:space="preserve">Antall kilo materialer * DB per kilo materialer = </t>
  </si>
  <si>
    <t>materialer.</t>
  </si>
  <si>
    <t>Problemstilling: Hvilket produkt skal bedriften satse på?</t>
  </si>
  <si>
    <t>Alternativ 1:</t>
  </si>
  <si>
    <t>Selge "Mosjonisten"</t>
  </si>
  <si>
    <t>Alternativ 2:</t>
  </si>
  <si>
    <t>Selge "Supertrim"</t>
  </si>
  <si>
    <t>Totalt dekningsbidrag «Mosjonisten»: kr 550 · 250 = kr 137 500</t>
  </si>
  <si>
    <t>Totalt dekningsbidrag «Supertrim»: kr 700 · 210 = kr 147 000</t>
  </si>
  <si>
    <t>Konklusjon: Bedriften bør satse på «Supertrim».</t>
  </si>
  <si>
    <t>Pris uten MVA</t>
  </si>
  <si>
    <t>=Dekningsbidrag</t>
  </si>
  <si>
    <t>-Variable kostnader</t>
  </si>
  <si>
    <t>Godseier</t>
  </si>
  <si>
    <t>Royal</t>
  </si>
  <si>
    <t>Husmann</t>
  </si>
  <si>
    <t>Antall arbeidstimer</t>
  </si>
  <si>
    <t>1)</t>
  </si>
  <si>
    <t>Planlagt produksjon enheter</t>
  </si>
  <si>
    <t>DB ved planlagt produksjon:</t>
  </si>
  <si>
    <t>SUM</t>
  </si>
  <si>
    <t>-Faste kostnader</t>
  </si>
  <si>
    <t xml:space="preserve">=Resultat ved planlagt prod. </t>
  </si>
  <si>
    <t>2)</t>
  </si>
  <si>
    <t>Totalt antall timer</t>
  </si>
  <si>
    <t>timer</t>
  </si>
  <si>
    <t>Med knapphet på arbeidskraft bør vi produsere det produktet som gir størst DB</t>
  </si>
  <si>
    <t>per arbeidstime:</t>
  </si>
  <si>
    <t xml:space="preserve">DB/arbeidstimer </t>
  </si>
  <si>
    <t>En strategi vil være å fokusere på det produktet som gir størst DB per knapp faktor</t>
  </si>
  <si>
    <t>inntil de klarer å skaffe tilveie mer arbeidskraft. Samtidig vil det være lurt å ikke</t>
  </si>
  <si>
    <t>arbeidstiden på det beste produktet, 30 % på det nest beste og 20 % på det dårligste:</t>
  </si>
  <si>
    <t>Total tid</t>
  </si>
  <si>
    <t>Andel tid</t>
  </si>
  <si>
    <t>Antall enh.</t>
  </si>
  <si>
    <t>DB</t>
  </si>
  <si>
    <t>Sum DB</t>
  </si>
  <si>
    <t>-FTK</t>
  </si>
  <si>
    <t>=Resultat</t>
  </si>
  <si>
    <t>DB ved alternativ strategi</t>
  </si>
  <si>
    <t>-DB ved planlagt produksjon</t>
  </si>
  <si>
    <t>=Økt DB og resultat ved alternativ strategi</t>
  </si>
  <si>
    <t>30 389. Dette betyr at strategien som er foreslått gir bedriften (30 389 - 10 000) 20 389</t>
  </si>
  <si>
    <t>i økt resultat.</t>
  </si>
  <si>
    <t>kutte ut de to dårligste produktene og bare satse på produkt "Husmann" siden</t>
  </si>
  <si>
    <t xml:space="preserve">bedriften vil kunne miste markedsandeler. En mulighet er at de bruker 50 % av </t>
  </si>
  <si>
    <t>Kari Haugen bør være fornøyd med strategien som er foreslått siden den øker DB med</t>
  </si>
  <si>
    <t xml:space="preserve">Omsetning Bris kr 10 000 000 · 0,40 = </t>
  </si>
  <si>
    <t xml:space="preserve">Omsetning Storm kr 10 000 000 · 0,35 = </t>
  </si>
  <si>
    <t xml:space="preserve">Omsetning Orkan kr 10 000 000 · 0,25 = </t>
  </si>
  <si>
    <t>Dekningsbidrag Bris kr 4 000 000 · 0,25 =</t>
  </si>
  <si>
    <t xml:space="preserve">Dekningsbidrag Storm kr 3 500 000 · 0,30 = </t>
  </si>
  <si>
    <t xml:space="preserve">Dekningsbidrag Orkan kr 2 500 000 · 0,40 = </t>
  </si>
  <si>
    <t xml:space="preserve">Samlet dekningsbidrag </t>
  </si>
  <si>
    <t>Gjennomsnittlig dekningsgrad (3 050 000 * 100% / 10 000 000:</t>
  </si>
  <si>
    <t>Sum inntekter</t>
  </si>
  <si>
    <t>Vi kan også veie dekningsgradene med omsetningsandelen på denne måten:</t>
  </si>
  <si>
    <t>0,25 · 0,4 + 0,3 · 0,35 + 0,4 · 0,25 = 30,5 %</t>
  </si>
  <si>
    <t>Faste kostnader = dekningsbidrag - overskudd = kr (3 050 000 - 400 000) = kr 2 650 000</t>
  </si>
  <si>
    <t xml:space="preserve">Dekningsbidraget i 2001 ved produksjon av Bris er kr 1 000 000. Bris legger da beslag på 50 % av </t>
  </si>
  <si>
    <t>kapasiteten. Totalt dekningsbidraget dersom bedriften produserer bare Bris:</t>
  </si>
  <si>
    <t>kr 1 000 000 · 100/50 = kr 2 000 000</t>
  </si>
  <si>
    <t>Et tilsvarende resonnement for de øvrige produktene gir dekningsbidrag på:</t>
  </si>
  <si>
    <t>Storm kr 1 050 000 · 100/30 = kr 3 500 000</t>
  </si>
  <si>
    <t>Orkan kr 1 000 000 · 100/20 = kr 5 000 000</t>
  </si>
  <si>
    <t>Orkan gir det største dekningsbidraget, og er derfor mest lønnsomt.</t>
  </si>
  <si>
    <t>Overskuddet blir: kr (5 000 000 – 2 650 000) = kr 2 350 000</t>
  </si>
  <si>
    <t>d)</t>
  </si>
  <si>
    <t>DP omsetningen i kroner er FTK · 100 / DG = 2 650 000 · 100 / 40 = kr 6 500 000</t>
  </si>
  <si>
    <t>Aktuell omsetning kan vi finne ved å benytte DG formelen (FTK + overskudd) · 100 / DG =</t>
  </si>
  <si>
    <t>(2 650 000 + 2 350 000) · 100 / 40 = kr 12 500 000. Dette gir en risikomargin i kroner på (12 500 000 -</t>
  </si>
  <si>
    <t>Grafisk løsning er ikke vist. Husk at du må ha kroner på begge aksene når du viser dette grafisk.</t>
  </si>
  <si>
    <t xml:space="preserve"> Se KRV kapittelet.</t>
  </si>
  <si>
    <t>Dersom de hadde brukt all kapasitet på det beste produktet (Husmann) ville resultat-</t>
  </si>
  <si>
    <t>forbedringen blitt enda bedre.</t>
  </si>
  <si>
    <t>Antall Y</t>
  </si>
  <si>
    <t>Antall X</t>
  </si>
  <si>
    <t>R-1</t>
  </si>
  <si>
    <t>Problemformulering</t>
  </si>
  <si>
    <t>Målfunksjon (objective function)</t>
  </si>
  <si>
    <t>R-2</t>
  </si>
  <si>
    <t>Maskintimer:</t>
  </si>
  <si>
    <r>
      <t xml:space="preserve">Tidsforbruk per enhet Normal 2 timer og Luksus </t>
    </r>
    <r>
      <rPr>
        <sz val="12"/>
        <color theme="1"/>
        <rFont val="Calibri"/>
        <family val="2"/>
      </rPr>
      <t>3</t>
    </r>
    <r>
      <rPr>
        <sz val="12"/>
        <color theme="1"/>
        <rFont val="Times New Roman"/>
        <family val="1"/>
      </rPr>
      <t xml:space="preserve"> timer (total kapasitet 900 timer).</t>
    </r>
  </si>
  <si>
    <t>Lakkforbruk:</t>
  </si>
  <si>
    <t>Normal bruker 0,4 liter og Luksus 0,3 liter (total kapasitet 120 liter)</t>
  </si>
  <si>
    <t>Knappe faktorer:</t>
  </si>
  <si>
    <t>Dekningsbidrag:</t>
  </si>
  <si>
    <t>Normal (X) gir kr 70 i DB per enhet. Luksus (Y) gir kr 100 i DB per enhet.</t>
  </si>
  <si>
    <t>Maks DB = 70X + 100Y</t>
  </si>
  <si>
    <t>Begrensningene ligger i knapphet på maskintimer (1) og antall liter lakk (2):</t>
  </si>
  <si>
    <r>
      <t xml:space="preserve">2 X + 3 Y </t>
    </r>
    <r>
      <rPr>
        <u/>
        <sz val="12"/>
        <rFont val="Times New Roman"/>
        <family val="1"/>
      </rPr>
      <t>&lt;</t>
    </r>
    <r>
      <rPr>
        <sz val="12"/>
        <rFont val="Times New Roman"/>
        <family val="1"/>
      </rPr>
      <t xml:space="preserve"> 900</t>
    </r>
  </si>
  <si>
    <t>Knapphet maskintimer</t>
  </si>
  <si>
    <t>Knapphet lakk</t>
  </si>
  <si>
    <r>
      <t xml:space="preserve">0,4X + </t>
    </r>
    <r>
      <rPr>
        <sz val="12"/>
        <rFont val="Calibri"/>
        <family val="2"/>
      </rPr>
      <t>0,3</t>
    </r>
    <r>
      <rPr>
        <sz val="12"/>
        <rFont val="Times New Roman"/>
        <family val="1"/>
      </rPr>
      <t xml:space="preserve">Y </t>
    </r>
    <r>
      <rPr>
        <u/>
        <sz val="12"/>
        <rFont val="Times New Roman"/>
        <family val="1"/>
      </rPr>
      <t>&lt;</t>
    </r>
    <r>
      <rPr>
        <sz val="12"/>
        <rFont val="Times New Roman"/>
        <family val="1"/>
      </rPr>
      <t xml:space="preserve"> 120</t>
    </r>
  </si>
  <si>
    <t>Avdeling</t>
  </si>
  <si>
    <t>Maskin</t>
  </si>
  <si>
    <t>Lakk</t>
  </si>
  <si>
    <t>Kapasitet</t>
  </si>
  <si>
    <t>Bare produksjon av</t>
  </si>
  <si>
    <t>Normal</t>
  </si>
  <si>
    <t>Luksus</t>
  </si>
  <si>
    <t>Inndata:</t>
  </si>
  <si>
    <t>Kapasitet maskin i timer (totalt)</t>
  </si>
  <si>
    <t>Kapasitet lakk i liter (totalt)</t>
  </si>
  <si>
    <t>Forbruk per enhet maskin</t>
  </si>
  <si>
    <t>Forbruk per enhet lakk</t>
  </si>
  <si>
    <t>Utdata:</t>
  </si>
  <si>
    <t xml:space="preserve">Velger dekningsbidrag ut i fra en mengde midt på X-aksen </t>
  </si>
  <si>
    <t>Diagrammet viser kapasitetsbegrensningene i maskin- og lakkavdelingen. Den rødstiplede linjen viser</t>
  </si>
  <si>
    <t>Derimot vil 200 enheter Normal og 150 enheter Luksus ikke la seg produsere siden denne kombinasjonen</t>
  </si>
  <si>
    <t>ligger utenfor mulighetsområdet (lakkavdelingen setter begrensningen).</t>
  </si>
  <si>
    <t>Vi beregner først isokapasitetslinjene for de to knappe faktorene:</t>
  </si>
  <si>
    <t>Tabellen viser hvor mange enheter vi kan lage av hvert produkt dersom vi bruker all kapasitet</t>
  </si>
  <si>
    <r>
      <t xml:space="preserve">til det ene </t>
    </r>
    <r>
      <rPr>
        <b/>
        <u/>
        <sz val="11"/>
        <color theme="1"/>
        <rFont val="Calibri"/>
        <family val="2"/>
        <scheme val="minor"/>
      </rPr>
      <t>eller</t>
    </r>
    <r>
      <rPr>
        <sz val="11"/>
        <color theme="1"/>
        <rFont val="Calibri"/>
        <family val="2"/>
        <scheme val="minor"/>
      </rPr>
      <t xml:space="preserve"> det andre produktet.</t>
    </r>
  </si>
  <si>
    <t xml:space="preserve">For å finne ut hvilken kombinasjon langs den stiplede linjen som gir størst dekningsbidrag </t>
  </si>
  <si>
    <t xml:space="preserve">Kombinasjonen 100 enheter Normal og 200 enheter "Luksus" ligger innenfor kapasiteten. </t>
  </si>
  <si>
    <t xml:space="preserve">"mulighetsområdet" (A-B-C). </t>
  </si>
  <si>
    <t>kan vi enten regne ut dekningsbidraget i hvert av de tre knekkpunktene (A,B og C) eller</t>
  </si>
  <si>
    <t>tegne inn dekningsbidragslinjen.</t>
  </si>
  <si>
    <t>DB per enhet:</t>
  </si>
  <si>
    <t>Kombinasjon</t>
  </si>
  <si>
    <t>A</t>
  </si>
  <si>
    <t>B</t>
  </si>
  <si>
    <t>C</t>
  </si>
  <si>
    <t>Antall</t>
  </si>
  <si>
    <t>Totalt DB</t>
  </si>
  <si>
    <t>Vi ser at kombinasjon B gir størst DB.</t>
  </si>
  <si>
    <t>Alternativ 2, beregning av dekningsbidragslinje:</t>
  </si>
  <si>
    <t xml:space="preserve">Dekningsbidragslinjen (isobidragslinjen) skal vise hvilke kombinasjoner av de to produktene </t>
  </si>
  <si>
    <t xml:space="preserve">som gir likt (iso) dekningsbidrag. </t>
  </si>
  <si>
    <t>Hvor mange enheter "Normal" måtte vi lage istedenfor å få samme dekningsbidrag:</t>
  </si>
  <si>
    <t>(Valgt DB/DB per enhet Normal) 25 000 / 70,- =</t>
  </si>
  <si>
    <t>enheter</t>
  </si>
  <si>
    <t xml:space="preserve">Produksjon av enten 250 Luksus eller 357 enheter Normal (avrundet) vil i begge tilfeller gi 25 000,- </t>
  </si>
  <si>
    <t>i dekningsbidrag. Vi tegner inn DB-linjen i diagrammet (D-E):</t>
  </si>
  <si>
    <t>Alle kombinasjoner langs linjen D-E vil gi kr 25 000 i dekningsbidrag. Vi ser også at det er kapasitet nok innenfor mulighetsområdet</t>
  </si>
  <si>
    <t>(den røde stiplede linjen) i punkt B.</t>
  </si>
  <si>
    <t>Det er naturlig nok samme kombinasjonen som vi fant mest lønnsom ved å beregne DB i hvert skjøringspunkt over.</t>
  </si>
  <si>
    <t>150 enheter Normal og 200 enheter Luksus gir et DB på (150 * 70 + 200 * 100) = 30 500,-</t>
  </si>
  <si>
    <t>Mix</t>
  </si>
  <si>
    <t>Max</t>
  </si>
  <si>
    <t>DB per enhet</t>
  </si>
  <si>
    <t>Valgt totalt DB:</t>
  </si>
  <si>
    <t>Antall enheter som gir valgt DB dersom:</t>
  </si>
  <si>
    <t>Bare produksjon av Mix</t>
  </si>
  <si>
    <t>Bare produksjon av Max</t>
  </si>
  <si>
    <t>DB 4000</t>
  </si>
  <si>
    <t>DB 7200</t>
  </si>
  <si>
    <t>Isobidragslinjen (DB 7 200) viser at en av kombinasjonene som gir 7 200 i DB er 1 500 enheter Mix</t>
  </si>
  <si>
    <t>og  675 enheter Max. Alle andre kombinasjoner langs linjen vil gi det samme dekningsbidraget.</t>
  </si>
  <si>
    <t>Pris</t>
  </si>
  <si>
    <t>VEK</t>
  </si>
  <si>
    <t>DB/enhet</t>
  </si>
  <si>
    <t>Stoler</t>
  </si>
  <si>
    <t>Bord</t>
  </si>
  <si>
    <t>Variable totale kostnader (VTK)</t>
  </si>
  <si>
    <t>Sum</t>
  </si>
  <si>
    <t>Faste totale kostnader (FTK)</t>
  </si>
  <si>
    <t>Overskudd</t>
  </si>
  <si>
    <t>Antall enheter sist måned</t>
  </si>
  <si>
    <t>Gjennomsnittlig dekningsgrad (DG)</t>
  </si>
  <si>
    <t>Dekningspunkt i kroner</t>
  </si>
  <si>
    <t>Sikkerhetsmargin i kroner</t>
  </si>
  <si>
    <t>Sikkerhetsmargin i prosent</t>
  </si>
  <si>
    <t>NB klikk på cellene for å se utregning/formler.</t>
  </si>
  <si>
    <t>Her er det snakk om å finne optimal produktkombinasjon når vi har to</t>
  </si>
  <si>
    <t>knappe faktorer (maskinavdeling og monteringsavdeling).</t>
  </si>
  <si>
    <t>Kapasitet montering (totalt)</t>
  </si>
  <si>
    <t>Forbruk per enhet montering</t>
  </si>
  <si>
    <t>Montering</t>
  </si>
  <si>
    <t>Mulige kombinasjoner ligger langs den blå linjen. Hvilken kombinasjon vi velger kommer</t>
  </si>
  <si>
    <t xml:space="preserve">For å finne ut hvilken kombinasjon langs den bla linjen som gir størst dekningsbidrag </t>
  </si>
  <si>
    <t>kan vi enten regne ut dekningsbidraget i hvert av de tre knekkpunktene eller</t>
  </si>
  <si>
    <t>Alternativ 1: beregning av DB ved kombinasjonene A, B og C:</t>
  </si>
  <si>
    <t>Dette gir et dekningsbidrag på:</t>
  </si>
  <si>
    <t>Optimalt DB:</t>
  </si>
  <si>
    <t>Økt DB</t>
  </si>
  <si>
    <t>Bedriften bør endre produktsammensetningen til 1 000 stoler og 500 bord per måned.</t>
  </si>
  <si>
    <t xml:space="preserve">(750 enheter Stol = 750 enheter Bord * 100,- i DB per enhet) gir et dekningsbidrag på kroner </t>
  </si>
  <si>
    <t>Hvor mange enheter Stol måtte vi alternativt lage for å få samme dekningsbidrag:</t>
  </si>
  <si>
    <t>(Valgt DB/DB per enhet Stol 75 000 / 75,- =</t>
  </si>
  <si>
    <t xml:space="preserve">Produksjon av enten 750 Bord eller 1 000 enheter Stol  vil i begge tilfeller gi kr 75 000,- </t>
  </si>
  <si>
    <t>i dekningsbidrag. Vi tegner inn DB-linjen for et DB på kr 75 000 inn i diagrammet for deretter</t>
  </si>
  <si>
    <t>For å finne ut hvor mye del vil tjene på å tilpasse seg optimalt er del greit å først</t>
  </si>
  <si>
    <t>beregne dekningsbidraget med dagens produksjon:</t>
  </si>
  <si>
    <t>Alta</t>
  </si>
  <si>
    <t>Reisa</t>
  </si>
  <si>
    <t>Dagens produktsammensetning gir et overskudd på 77 500.</t>
  </si>
  <si>
    <t>knappe faktorer (støpeavdeling og monteringsavdeling).</t>
  </si>
  <si>
    <t>Kapasitet støp i timer (totalt)</t>
  </si>
  <si>
    <t>Forbruk per enhet støp</t>
  </si>
  <si>
    <t>Støpeavdeling</t>
  </si>
  <si>
    <t>Støp</t>
  </si>
  <si>
    <t xml:space="preserve">(500 enheter Alta = 500 enheter Alta * 400,- i DB per enhet) gir et dekningsbidrag på kroner </t>
  </si>
  <si>
    <t>Hvor mange enheter Reisa måtte vi alternativt lage for å få samme dekningsbidrag:</t>
  </si>
  <si>
    <t>(Valgt DB/DB per enhet Reisa 200 000 / 550,- =</t>
  </si>
  <si>
    <t xml:space="preserve">Produksjon av enten 500 Alta eller 364 enheter Reisa  vil i begge tilfeller gi kr 200 000,- </t>
  </si>
  <si>
    <t>i dekningsbidrag. Vi tegner inn DB-linjen for et DB på kr 200 000 inn i diagrammet for deretter</t>
  </si>
  <si>
    <t>Vi ser at optimal produktkombinasjon vil være i punkt B (330 enheter av Alta og 590 enheter av Reisa)</t>
  </si>
  <si>
    <t>Bedriften bør endre produktsammensetningen til 330 Alta og 590 Reisa per måned.</t>
  </si>
  <si>
    <t xml:space="preserve">Bruker man en matematisk modell vil  optimal kombinasjon være 342 Alta og 572 Reisa med et resultat på </t>
  </si>
  <si>
    <t>kr 151 400. Det er tydelig at vi har bommet litt på den manuelle avlesningen.</t>
  </si>
  <si>
    <t>Nå må vi legge inn den 3. knappe faktoren (salg på 500 enheter Reisa).</t>
  </si>
  <si>
    <t>Salg Reisa</t>
  </si>
  <si>
    <t xml:space="preserve">Vi legger inn salgsbegrensningen for Reisa på 500 stk. Denne begrensningen fører til at </t>
  </si>
  <si>
    <t>den gunstigste kombinasjonen blir 400 Alta og 500 Reisa.</t>
  </si>
  <si>
    <t>Nytt DB:</t>
  </si>
  <si>
    <t>DB før 3. knappe faktor</t>
  </si>
  <si>
    <t>Økning i DB</t>
  </si>
  <si>
    <t>Konsekvensen er en reduksjon i DB på kr 21 500.</t>
  </si>
  <si>
    <t xml:space="preserve">De kan selge så mye de kan produsere. Spørsmålet er hvilken av de tre knappe faktorene </t>
  </si>
  <si>
    <t>som setter begrensningen for produksjon av "Snøgg":</t>
  </si>
  <si>
    <t>Arbeidstimer</t>
  </si>
  <si>
    <t>Maskintimer</t>
  </si>
  <si>
    <t>per enhet</t>
  </si>
  <si>
    <t xml:space="preserve">Forbruk  </t>
  </si>
  <si>
    <t>Stål (kilo)</t>
  </si>
  <si>
    <t>moduler</t>
  </si>
  <si>
    <t xml:space="preserve">Den egentlige knappe faktoren er maskintimer, som begrenser kapasiteten til 1 200 moduler </t>
  </si>
  <si>
    <t>per måned. Dette gir følgende resultat:</t>
  </si>
  <si>
    <t>DB (750-475)*1 200</t>
  </si>
  <si>
    <t>Resultat</t>
  </si>
  <si>
    <t>Her er det i første omgang bare snakk om ett produkt og tre knappe faktorer.</t>
  </si>
  <si>
    <t>Snøgg</t>
  </si>
  <si>
    <t>Rapid</t>
  </si>
  <si>
    <t>Vi beregner først isokapasitetslinjene for de tre knappe faktorene:</t>
  </si>
  <si>
    <t>Forbruk per enhet arbeidstimer</t>
  </si>
  <si>
    <t>Forbruk per enhet maskintimer</t>
  </si>
  <si>
    <t>Forbruk stål</t>
  </si>
  <si>
    <t>Nå har vi to produkter og tre knappe faktorer.</t>
  </si>
  <si>
    <t>Stål</t>
  </si>
  <si>
    <t xml:space="preserve">For å finne ut hvilken kombinasjon langs den blå linjen som gir størst dekningsbidrag </t>
  </si>
  <si>
    <t xml:space="preserve">1250 enheter Snøgg = 1 250 enheter Snøgg * 275,- i DB per enhet) gir et dekningsbidrag på kroner </t>
  </si>
  <si>
    <t>Hvor mange enheter Rapid måtte vi alternativt lage for å få samme dekningsbidrag:</t>
  </si>
  <si>
    <t>(Valgt DB/DB per enhet Rapid 343 750 / 280,- =</t>
  </si>
  <si>
    <t xml:space="preserve">Produksjon av enten 1 250 Snøgg eller 1 228 enheter Rapid  vil i begge tilfeller gi kr 343 750,- </t>
  </si>
  <si>
    <t>i dekningsbidrag. Vi tegner inn DB-linjen for et DB på kr 343 750 inn i diagrammet for deretter</t>
  </si>
  <si>
    <t>Legg merke til at her traff vi nesten 100 % med valgt DB på kr 343 750. Vi ser at DB linjen</t>
  </si>
  <si>
    <t>kun trenger å forskyves litt før vi er i mulighetsområdets ytterpunkt (punkt B).</t>
  </si>
  <si>
    <t>Nå har det vært flere oppgaver hvor punkt B er optimalt. Ikke bli forledet til å tro</t>
  </si>
  <si>
    <t>at det er slik hver gang. Alle punktene A, B og C kan være optimale kombinasjoner,</t>
  </si>
  <si>
    <t>Vi ser at optimal produktkombinasjon vil være i punkt B (1 050 enheter av Snøgg og 250 enheter av Rapid)</t>
  </si>
  <si>
    <t>DB bare Snøgg:</t>
  </si>
  <si>
    <t>DB og overskudd vil øke med kr 28 750 ved å satse på to produkter og ikke bare "Snøgg".</t>
  </si>
  <si>
    <t>Falk</t>
  </si>
  <si>
    <t>Ørn</t>
  </si>
  <si>
    <t>knappe faktorer (linje 1 og linje 2).</t>
  </si>
  <si>
    <t>Kapasitet linje 1 i timer (totalt)</t>
  </si>
  <si>
    <t>Kapasitet linje 2 i timer(totalt)</t>
  </si>
  <si>
    <t>Forbruk per enhet linje 1</t>
  </si>
  <si>
    <t>Forbruk per enhet linje 2</t>
  </si>
  <si>
    <t>Linje 1</t>
  </si>
  <si>
    <t>Linje 2</t>
  </si>
  <si>
    <t xml:space="preserve">(500 enheter Falk = 500 enheter Falk * 80,- i DB per enhet) gir et dekningsbidrag på kroner </t>
  </si>
  <si>
    <t>Hvor mange enheter Ørn måtte vi alternativt lage for å få samme dekningsbidrag:</t>
  </si>
  <si>
    <t>(Valgt DB/DB per enhet Ørn 40 000 / 70,- =</t>
  </si>
  <si>
    <t xml:space="preserve">Produksjon av enten 500 Falk eller 364 enheter Ørn  vil i begge tilfeller gi kr 40 000,- </t>
  </si>
  <si>
    <t>i dekningsbidrag. Vi tegner inn DB-linjen for et DB på kr 40 000 inn i diagrammet for deretter</t>
  </si>
  <si>
    <t>Vi ser at optimal produktkombinasjon vil være i punkt B (350 enheter av Falk og 400 enheter av Ørn).</t>
  </si>
  <si>
    <t xml:space="preserve">Bruker man en matematisk modell vil  optimal kombinasjon være 334 Falk og 399 Ørn med et </t>
  </si>
  <si>
    <t>dekningsbidrag på kr 54 650. Det er tydelig at vi har bommet litt på den manuelle avlesningen.</t>
  </si>
  <si>
    <t>Nå må vi legge inn den 3. knappe faktoren (salg på 500 enheter Ørn).</t>
  </si>
  <si>
    <t>Det skjer ikke noe med DB per enhet for de to produktene. Isodekningsbidragslinjen har dermed</t>
  </si>
  <si>
    <t>samme vinkel som før. Fremdeles optimalt med kombinasjon B.</t>
  </si>
  <si>
    <t>Linje 1 vil ikke lenge begrense kapasiteten. Linje 2 og salgsbegrensningene på 500</t>
  </si>
  <si>
    <t>Bare produsere 1 000 Falk gir et DB på:</t>
  </si>
  <si>
    <t>Optimalt DB under a) og b)</t>
  </si>
  <si>
    <t>Dersom utvidelsen ikke medfører økte faste kostnader på mer enn 24 000 vil</t>
  </si>
  <si>
    <t>utvidelsen lønne seg.</t>
  </si>
  <si>
    <t>Du bør også vurdere konsekvensene av at vi nå bare produserer ett produkt.</t>
  </si>
  <si>
    <t>Vi ser at A (bare tilby 600 Ørn) ikke lenger er mulig (ligger utenfor den blå kapasitetsbegrensningen).</t>
  </si>
  <si>
    <t>og ser at optimal produksjon er 1000 enheter av Falk (ingen ting av Ørn)</t>
  </si>
  <si>
    <t>Notat:</t>
  </si>
  <si>
    <t>Med utgangspunkt i opplysningene om de to produktene må vi sette opp en beregning</t>
  </si>
  <si>
    <t>Kontorpult</t>
  </si>
  <si>
    <t>Garderobeskap</t>
  </si>
  <si>
    <t>Glidemekanismer</t>
  </si>
  <si>
    <t>Maskinkapasitet</t>
  </si>
  <si>
    <t>som viser DB for hvert produkt og en grafisk fremstilling av de knappe faktorene:</t>
  </si>
  <si>
    <t>For å finne hvilken kombinasjon som er optimal inkluderer vi isodekningsbidragslinjen</t>
  </si>
  <si>
    <t>i diagrammet:</t>
  </si>
  <si>
    <t xml:space="preserve">(50 enheter Kontorpult = 50 enheter Kontorpult * 2 000,- i DB per enhet) gir et dekningsbidrag </t>
  </si>
  <si>
    <t>på kroner 100 000.</t>
  </si>
  <si>
    <t>Hvor mange enheter Garderobeskap måtte vi alternativt lage for å få samme dekningsbidrag:</t>
  </si>
  <si>
    <t>(Valgt DB/DB per enhet Garderobeskap 100 000 / 1 000,- =</t>
  </si>
  <si>
    <t xml:space="preserve">Produksjon av enten 50 Garderobeskap eller 100 enheter Kontorpult  vil i begge tilfeller gi </t>
  </si>
  <si>
    <t xml:space="preserve">kr 100 000,- i dekningsbidrag. Vi tegner inn DB-linjen for et DB på kr 100 000 inn i diagrammet for </t>
  </si>
  <si>
    <t>Diagrammet viser optimal kombinasjon i punkt B:</t>
  </si>
  <si>
    <t>Antall enheter</t>
  </si>
  <si>
    <t>Optimal produktsammensetning gir et overskudd på 61 000.</t>
  </si>
  <si>
    <t>Vi må legge til enda en knapp faktor i diagrammet:</t>
  </si>
  <si>
    <t>Kapasitet i malings- og lakkavdelingen</t>
  </si>
  <si>
    <t>Vi ser at kombinasjonen fra a) ikke lenger er mulig (55 kontorpult og 31 garderobeskap)</t>
  </si>
  <si>
    <t>siden malings- og lakkavdelingen begrenser produksjonen.</t>
  </si>
  <si>
    <t>isodekningsbidragslinjen på kr 100 000 utover i diagrammet ser vi at ny optimal</t>
  </si>
  <si>
    <t>kombinasjon er 55 kontorpult og bare 22 garderobeskap.</t>
  </si>
  <si>
    <t>Dette gir et DB på:</t>
  </si>
  <si>
    <t>Optimal produktsammensetning gir et overskudd på 52 000.</t>
  </si>
  <si>
    <t>Nedgang i dekningsbidrag (og resultatet): kr (141 000 – 132 000) = kr 9 000</t>
  </si>
  <si>
    <t xml:space="preserve">dekningsbidraget fra spørsmål a). Dermed unngår man nedgangen i dekningsbidraget på </t>
  </si>
  <si>
    <t>kr 9 000. På årsbasis ville dekningsbidraget økt med (9 000 * 12 måneder) kr 108 000.</t>
  </si>
  <si>
    <t>Siden en investering øker de faste kostnadene med kr 120 000 er ikke dette lønnsomt</t>
  </si>
  <si>
    <t>på kort sikt. På den annen side vil restriksjonene i fra arbeidstilsynet kunne virke negativt</t>
  </si>
  <si>
    <t>på de ansatte i bedriften og i markedet. For å unngå dette ville vi anbefale bedriften</t>
  </si>
  <si>
    <t xml:space="preserve">til å bytte ut lakkeringsmaskinen selv om det ikke er bedriftsøkonomisk lønnsomt på </t>
  </si>
  <si>
    <t>kort sikt.</t>
  </si>
  <si>
    <t xml:space="preserve">For å se hvordan tallene er regnet ut må du klikke på cellene i regnearket. Det er derfor </t>
  </si>
  <si>
    <t>vil du naturlig nok ikke kunne se formlene som er brukt.</t>
  </si>
  <si>
    <t>Mange av løsningene inneholder diagrammer som skal tolkes, og hvor du skal lese av</t>
  </si>
  <si>
    <t>vil avvike fra løsningsforslaget.</t>
  </si>
  <si>
    <t>lurt å laste ned filen på datamaskinen og ikke bare skrive ut løsningene. I utskriftene</t>
  </si>
  <si>
    <t>skjæringspunkter. Vær oppmerksom på at det alltid vil være noen unøyaktigheter</t>
  </si>
  <si>
    <t>i slike grafiske fremstillinger. Du vil derfor helt sikkert oppleve at dine skjæringspunkter</t>
  </si>
  <si>
    <t>Sum inntekter (STI)</t>
  </si>
  <si>
    <t>an på dekningsbidraget til de to produktene:</t>
  </si>
  <si>
    <t xml:space="preserve">å parallellforskyve denne så langt som kapasiteten tilsier utover i mulighetsområdet: </t>
  </si>
  <si>
    <t>Vi ser at optimal produktkombinasjon vil være i punkt B (1 000 enheter av Stoler og 500 enheter av Bord)</t>
  </si>
  <si>
    <t>Opprinnelig DB:</t>
  </si>
  <si>
    <t>(ca. 250 enheter Luksus = 250 enheter Luksus * 100,- i DB per enhet) gir et dekningsbidrag på 25 000.</t>
  </si>
  <si>
    <t>til å lage en større mengde. Parallellforskyver vi DB-linjen utover i diagrammet sir vi at vi når mulighetsområdets yttergrense</t>
  </si>
  <si>
    <t>Velger dekningsbidrag ut i fra en mengde ca. midt på X-aksen, f.eks. 1250 enheter Snøgg:</t>
  </si>
  <si>
    <t>avhengig av helningen på isobidragslinjen.</t>
  </si>
  <si>
    <t>Ørn fastsetter mulighetsområdet. Vi kan parallellforskyve isodekningsbidragslinjen</t>
  </si>
  <si>
    <t xml:space="preserve">deretter å parallellforskyve denne så langt som kapasiteten tilsier utover i mulighetsområdet: </t>
  </si>
  <si>
    <t>Mulighetsområdet har nå 4 "knekkpunkt" (A, B, C og D). Mår vi parallellforskyver</t>
  </si>
  <si>
    <t xml:space="preserve">Ved å bytte ut lakkeringsmaskinen vil de kunne kommet tilbake til det opprinnelige </t>
  </si>
  <si>
    <t>6 625 000) kr 5 875 000 eller (5 875 000 · 100/ 12 500 000) 47 %.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</si>
</sst>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* #,##0.00_ ;_ * \-#,##0.00_ ;_ * &quot;-&quot;??_ ;_ @_ "/>
    <numFmt numFmtId="165" formatCode="0.0000"/>
    <numFmt numFmtId="166" formatCode="0.0"/>
    <numFmt numFmtId="167" formatCode="_ * #,##0_ ;_ * \-#,##0_ ;_ * &quot;-&quot;??_ ;_ @_ "/>
    <numFmt numFmtId="168" formatCode="_ * #,##0.0_ ;_ * \-#,##0.0_ ;_ * &quot;-&quot;??_ ;_ @_ "/>
    <numFmt numFmtId="169" formatCode="0.00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  <font>
      <u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name val="Calibri"/>
      <family val="2"/>
    </font>
    <font>
      <b/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ck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thick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thick">
        <color auto="1"/>
      </bottom>
      <diagonal/>
    </border>
    <border>
      <left/>
      <right style="hair">
        <color auto="1"/>
      </right>
      <top/>
      <bottom style="thick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3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quotePrefix="1" applyFont="1" applyAlignment="1">
      <alignment horizontal="center" vertical="center" wrapText="1"/>
    </xf>
    <xf numFmtId="2" fontId="1" fillId="0" borderId="0" xfId="0" applyNumberFormat="1" applyFont="1" applyAlignment="1">
      <alignment horizontal="right" vertical="center" wrapText="1"/>
    </xf>
    <xf numFmtId="0" fontId="1" fillId="0" borderId="0" xfId="0" quotePrefix="1" applyFont="1" applyAlignment="1">
      <alignment horizontal="left" vertical="center" wrapText="1"/>
    </xf>
    <xf numFmtId="2" fontId="1" fillId="0" borderId="0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right" vertical="center" wrapText="1"/>
    </xf>
    <xf numFmtId="0" fontId="1" fillId="0" borderId="2" xfId="0" applyFont="1" applyBorder="1"/>
    <xf numFmtId="2" fontId="1" fillId="0" borderId="2" xfId="0" applyNumberFormat="1" applyFont="1" applyBorder="1"/>
    <xf numFmtId="0" fontId="1" fillId="0" borderId="0" xfId="0" quotePrefix="1" applyFont="1" applyAlignment="1">
      <alignment horizontal="left"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right" vertical="center" wrapText="1"/>
    </xf>
    <xf numFmtId="0" fontId="0" fillId="0" borderId="1" xfId="0" applyBorder="1"/>
    <xf numFmtId="0" fontId="0" fillId="0" borderId="2" xfId="0" applyBorder="1"/>
    <xf numFmtId="3" fontId="1" fillId="0" borderId="0" xfId="0" applyNumberFormat="1" applyFont="1"/>
    <xf numFmtId="0" fontId="1" fillId="0" borderId="1" xfId="0" applyFont="1" applyBorder="1"/>
    <xf numFmtId="0" fontId="1" fillId="0" borderId="2" xfId="0" quotePrefix="1" applyFont="1" applyBorder="1" applyAlignment="1">
      <alignment horizontal="left"/>
    </xf>
    <xf numFmtId="0" fontId="1" fillId="0" borderId="0" xfId="0" quotePrefix="1" applyFont="1" applyBorder="1" applyAlignment="1">
      <alignment horizontal="left"/>
    </xf>
    <xf numFmtId="0" fontId="1" fillId="0" borderId="0" xfId="0" applyFont="1" applyBorder="1"/>
    <xf numFmtId="166" fontId="1" fillId="0" borderId="0" xfId="0" applyNumberFormat="1" applyFont="1" applyBorder="1"/>
    <xf numFmtId="4" fontId="1" fillId="0" borderId="0" xfId="0" applyNumberFormat="1" applyFont="1"/>
    <xf numFmtId="3" fontId="1" fillId="0" borderId="0" xfId="0" applyNumberFormat="1" applyFont="1" applyBorder="1"/>
    <xf numFmtId="0" fontId="1" fillId="0" borderId="0" xfId="0" applyFont="1" applyAlignment="1">
      <alignment horizontal="right"/>
    </xf>
    <xf numFmtId="2" fontId="1" fillId="0" borderId="0" xfId="0" applyNumberFormat="1" applyFont="1"/>
    <xf numFmtId="0" fontId="1" fillId="0" borderId="0" xfId="0" quotePrefix="1" applyFont="1"/>
    <xf numFmtId="0" fontId="1" fillId="0" borderId="2" xfId="0" quotePrefix="1" applyFont="1" applyBorder="1"/>
    <xf numFmtId="0" fontId="0" fillId="0" borderId="0" xfId="0" quotePrefix="1"/>
    <xf numFmtId="2" fontId="0" fillId="0" borderId="0" xfId="0" applyNumberFormat="1"/>
    <xf numFmtId="0" fontId="0" fillId="0" borderId="2" xfId="0" quotePrefix="1" applyBorder="1"/>
    <xf numFmtId="2" fontId="0" fillId="0" borderId="2" xfId="0" applyNumberFormat="1" applyBorder="1"/>
    <xf numFmtId="0" fontId="0" fillId="0" borderId="0" xfId="0" applyAlignment="1">
      <alignment horizontal="center"/>
    </xf>
    <xf numFmtId="3" fontId="0" fillId="0" borderId="0" xfId="0" applyNumberFormat="1"/>
    <xf numFmtId="3" fontId="0" fillId="0" borderId="2" xfId="0" applyNumberFormat="1" applyBorder="1"/>
    <xf numFmtId="3" fontId="3" fillId="0" borderId="0" xfId="0" applyNumberFormat="1" applyFont="1" applyAlignment="1">
      <alignment horizontal="center"/>
    </xf>
    <xf numFmtId="3" fontId="3" fillId="0" borderId="0" xfId="0" applyNumberFormat="1" applyFont="1"/>
    <xf numFmtId="3" fontId="3" fillId="0" borderId="2" xfId="0" applyNumberFormat="1" applyFont="1" applyBorder="1"/>
    <xf numFmtId="9" fontId="0" fillId="0" borderId="0" xfId="1" applyFont="1"/>
    <xf numFmtId="3" fontId="0" fillId="0" borderId="1" xfId="0" applyNumberFormat="1" applyBorder="1"/>
    <xf numFmtId="9" fontId="0" fillId="0" borderId="1" xfId="1" applyFont="1" applyBorder="1"/>
    <xf numFmtId="1" fontId="0" fillId="0" borderId="1" xfId="0" applyNumberFormat="1" applyBorder="1"/>
    <xf numFmtId="10" fontId="0" fillId="0" borderId="0" xfId="1" applyNumberFormat="1" applyFont="1"/>
    <xf numFmtId="0" fontId="4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0" fontId="4" fillId="0" borderId="0" xfId="0" applyFont="1" applyAlignment="1">
      <alignment horizontal="left" indent="2"/>
    </xf>
    <xf numFmtId="0" fontId="1" fillId="0" borderId="0" xfId="0" applyFont="1" applyAlignment="1">
      <alignment horizontal="left" indent="2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5" xfId="0" applyBorder="1"/>
    <xf numFmtId="0" fontId="0" fillId="0" borderId="0" xfId="0" applyBorder="1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1" xfId="0" applyBorder="1"/>
    <xf numFmtId="0" fontId="3" fillId="0" borderId="0" xfId="0" applyFont="1"/>
    <xf numFmtId="167" fontId="0" fillId="0" borderId="0" xfId="2" applyNumberFormat="1" applyFont="1"/>
    <xf numFmtId="167" fontId="0" fillId="0" borderId="0" xfId="2" applyNumberFormat="1" applyFont="1" applyAlignment="1">
      <alignment horizontal="center"/>
    </xf>
    <xf numFmtId="167" fontId="0" fillId="0" borderId="1" xfId="2" applyNumberFormat="1" applyFont="1" applyBorder="1"/>
    <xf numFmtId="167" fontId="0" fillId="0" borderId="21" xfId="2" applyNumberFormat="1" applyFont="1" applyBorder="1"/>
    <xf numFmtId="167" fontId="0" fillId="0" borderId="0" xfId="0" applyNumberFormat="1"/>
    <xf numFmtId="167" fontId="0" fillId="0" borderId="21" xfId="0" applyNumberFormat="1" applyBorder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22" xfId="0" applyBorder="1"/>
    <xf numFmtId="0" fontId="0" fillId="0" borderId="23" xfId="0" applyBorder="1"/>
    <xf numFmtId="167" fontId="0" fillId="0" borderId="24" xfId="2" applyNumberFormat="1" applyFont="1" applyBorder="1"/>
    <xf numFmtId="0" fontId="0" fillId="0" borderId="27" xfId="0" applyBorder="1"/>
    <xf numFmtId="167" fontId="0" fillId="0" borderId="28" xfId="2" applyNumberFormat="1" applyFont="1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167" fontId="0" fillId="0" borderId="33" xfId="2" applyNumberFormat="1" applyFont="1" applyBorder="1"/>
    <xf numFmtId="167" fontId="0" fillId="0" borderId="34" xfId="2" applyNumberFormat="1" applyFont="1" applyBorder="1"/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167" fontId="0" fillId="0" borderId="3" xfId="0" applyNumberFormat="1" applyBorder="1"/>
    <xf numFmtId="0" fontId="0" fillId="0" borderId="0" xfId="0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167" fontId="0" fillId="0" borderId="2" xfId="0" applyNumberFormat="1" applyBorder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6" xfId="0" applyBorder="1" applyAlignment="1"/>
    <xf numFmtId="167" fontId="0" fillId="0" borderId="0" xfId="2" applyNumberFormat="1" applyFont="1" applyAlignment="1">
      <alignment horizontal="left"/>
    </xf>
    <xf numFmtId="167" fontId="0" fillId="0" borderId="0" xfId="2" applyNumberFormat="1" applyFont="1" applyAlignment="1"/>
    <xf numFmtId="0" fontId="10" fillId="0" borderId="0" xfId="0" applyFont="1"/>
    <xf numFmtId="169" fontId="0" fillId="0" borderId="0" xfId="0" applyNumberFormat="1"/>
    <xf numFmtId="167" fontId="0" fillId="0" borderId="3" xfId="2" applyNumberFormat="1" applyFont="1" applyBorder="1"/>
    <xf numFmtId="0" fontId="0" fillId="0" borderId="35" xfId="0" applyBorder="1"/>
    <xf numFmtId="0" fontId="0" fillId="0" borderId="36" xfId="0" applyBorder="1"/>
    <xf numFmtId="167" fontId="0" fillId="0" borderId="36" xfId="2" applyNumberFormat="1" applyFont="1" applyBorder="1"/>
    <xf numFmtId="167" fontId="0" fillId="0" borderId="37" xfId="2" applyNumberFormat="1" applyFont="1" applyBorder="1"/>
    <xf numFmtId="168" fontId="0" fillId="0" borderId="36" xfId="2" applyNumberFormat="1" applyFont="1" applyBorder="1"/>
    <xf numFmtId="0" fontId="0" fillId="0" borderId="37" xfId="0" applyBorder="1"/>
    <xf numFmtId="0" fontId="0" fillId="0" borderId="35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3" fontId="0" fillId="0" borderId="7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Komma" xfId="2" builtinId="3"/>
    <cellStyle name="Normal" xfId="0" builtinId="0"/>
    <cellStyle name="Pros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Flere knappe faktorer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7.8681047222038419E-2"/>
          <c:y val="0.1201713062098501"/>
          <c:w val="0.85095480711969829"/>
          <c:h val="0.86269807280513922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'17.8.2015'!$K$20:$K$30</c:f>
              <c:numCache>
                <c:formatCode>General</c:formatCode>
                <c:ptCount val="11"/>
                <c:pt idx="0">
                  <c:v>0</c:v>
                </c:pt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</c:numCache>
            </c:numRef>
          </c:xVal>
          <c:yVal>
            <c:numRef>
              <c:f>'17.8.2015'!$L$20:$L$30</c:f>
              <c:numCache>
                <c:formatCode>General</c:formatCode>
                <c:ptCount val="11"/>
                <c:pt idx="0">
                  <c:v>1000</c:v>
                </c:pt>
                <c:pt idx="1">
                  <c:v>900</c:v>
                </c:pt>
                <c:pt idx="2">
                  <c:v>800</c:v>
                </c:pt>
                <c:pt idx="3">
                  <c:v>700</c:v>
                </c:pt>
                <c:pt idx="4">
                  <c:v>600</c:v>
                </c:pt>
                <c:pt idx="5">
                  <c:v>500</c:v>
                </c:pt>
                <c:pt idx="6">
                  <c:v>400</c:v>
                </c:pt>
                <c:pt idx="7">
                  <c:v>300</c:v>
                </c:pt>
                <c:pt idx="8">
                  <c:v>200</c:v>
                </c:pt>
                <c:pt idx="9">
                  <c:v>100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223-453B-83DA-1E294972A540}"/>
            </c:ext>
          </c:extLst>
        </c:ser>
        <c:ser>
          <c:idx val="1"/>
          <c:order val="1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'17.8.2015'!$K$20:$K$30</c:f>
              <c:numCache>
                <c:formatCode>General</c:formatCode>
                <c:ptCount val="11"/>
                <c:pt idx="0">
                  <c:v>0</c:v>
                </c:pt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</c:numCache>
            </c:numRef>
          </c:xVal>
          <c:yVal>
            <c:numRef>
              <c:f>'17.8.2015'!$M$20:$M$30</c:f>
              <c:numCache>
                <c:formatCode>General</c:formatCode>
                <c:ptCount val="11"/>
                <c:pt idx="0">
                  <c:v>1800</c:v>
                </c:pt>
                <c:pt idx="1">
                  <c:v>1500</c:v>
                </c:pt>
                <c:pt idx="2">
                  <c:v>1200</c:v>
                </c:pt>
                <c:pt idx="3">
                  <c:v>900</c:v>
                </c:pt>
                <c:pt idx="4">
                  <c:v>600</c:v>
                </c:pt>
                <c:pt idx="5">
                  <c:v>300</c:v>
                </c:pt>
                <c:pt idx="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223-453B-83DA-1E294972A540}"/>
            </c:ext>
          </c:extLst>
        </c:ser>
        <c:ser>
          <c:idx val="2"/>
          <c:order val="2"/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'17.8.2015'!$K$20:$K$30</c:f>
              <c:numCache>
                <c:formatCode>General</c:formatCode>
                <c:ptCount val="11"/>
                <c:pt idx="0">
                  <c:v>0</c:v>
                </c:pt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</c:numCache>
            </c:numRef>
          </c:xVal>
          <c:yVal>
            <c:numRef>
              <c:f>'17.8.2015'!$N$20:$N$30</c:f>
              <c:numCache>
                <c:formatCode>General</c:formatCode>
                <c:ptCount val="11"/>
                <c:pt idx="0">
                  <c:v>500</c:v>
                </c:pt>
                <c:pt idx="1">
                  <c:v>375</c:v>
                </c:pt>
                <c:pt idx="2">
                  <c:v>250</c:v>
                </c:pt>
                <c:pt idx="3">
                  <c:v>125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223-453B-83DA-1E294972A5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755584"/>
        <c:axId val="104757504"/>
      </c:scatterChart>
      <c:valAx>
        <c:axId val="104755584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PIA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4757504"/>
        <c:crosses val="autoZero"/>
        <c:crossBetween val="midCat"/>
      </c:valAx>
      <c:valAx>
        <c:axId val="104757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STELLA</a:t>
                </a:r>
              </a:p>
            </c:rich>
          </c:tx>
          <c:layout>
            <c:manualLayout>
              <c:xMode val="edge"/>
              <c:yMode val="edge"/>
              <c:x val="2.2175538057742784E-2"/>
              <c:y val="1.8199154629649807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47555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emf"/><Relationship Id="rId2" Type="http://schemas.openxmlformats.org/officeDocument/2006/relationships/image" Target="../media/image11.emf"/><Relationship Id="rId1" Type="http://schemas.openxmlformats.org/officeDocument/2006/relationships/image" Target="../media/image10.emf"/><Relationship Id="rId4" Type="http://schemas.openxmlformats.org/officeDocument/2006/relationships/image" Target="../media/image13.emf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emf"/><Relationship Id="rId2" Type="http://schemas.openxmlformats.org/officeDocument/2006/relationships/image" Target="../media/image15.emf"/><Relationship Id="rId1" Type="http://schemas.openxmlformats.org/officeDocument/2006/relationships/image" Target="../media/image14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emf"/><Relationship Id="rId1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17</xdr:row>
      <xdr:rowOff>0</xdr:rowOff>
    </xdr:from>
    <xdr:to>
      <xdr:col>10</xdr:col>
      <xdr:colOff>85725</xdr:colOff>
      <xdr:row>43</xdr:row>
      <xdr:rowOff>28575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238500"/>
          <a:ext cx="5572125" cy="4981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10</xdr:col>
      <xdr:colOff>85725</xdr:colOff>
      <xdr:row>84</xdr:row>
      <xdr:rowOff>28575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572500"/>
          <a:ext cx="5572125" cy="4981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5</xdr:col>
      <xdr:colOff>361950</xdr:colOff>
      <xdr:row>26</xdr:row>
      <xdr:rowOff>9525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CxnSpPr/>
      </xdr:nvCxnSpPr>
      <xdr:spPr>
        <a:xfrm>
          <a:off x="381000" y="1143000"/>
          <a:ext cx="1885950" cy="382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16</xdr:row>
      <xdr:rowOff>9525</xdr:rowOff>
    </xdr:from>
    <xdr:to>
      <xdr:col>11</xdr:col>
      <xdr:colOff>9525</xdr:colOff>
      <xdr:row>26</xdr:row>
      <xdr:rowOff>19050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CxnSpPr/>
      </xdr:nvCxnSpPr>
      <xdr:spPr>
        <a:xfrm>
          <a:off x="390525" y="3057525"/>
          <a:ext cx="3810000" cy="1924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95250</xdr:colOff>
      <xdr:row>14</xdr:row>
      <xdr:rowOff>123825</xdr:rowOff>
    </xdr:from>
    <xdr:to>
      <xdr:col>0</xdr:col>
      <xdr:colOff>371475</xdr:colOff>
      <xdr:row>15</xdr:row>
      <xdr:rowOff>133350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 txBox="1"/>
      </xdr:nvSpPr>
      <xdr:spPr>
        <a:xfrm>
          <a:off x="95250" y="2790825"/>
          <a:ext cx="276225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A</a:t>
          </a:r>
        </a:p>
      </xdr:txBody>
    </xdr:sp>
    <xdr:clientData/>
  </xdr:twoCellAnchor>
  <xdr:twoCellAnchor>
    <xdr:from>
      <xdr:col>1</xdr:col>
      <xdr:colOff>38100</xdr:colOff>
      <xdr:row>16</xdr:row>
      <xdr:rowOff>76200</xdr:rowOff>
    </xdr:from>
    <xdr:to>
      <xdr:col>5</xdr:col>
      <xdr:colOff>76200</xdr:colOff>
      <xdr:row>23</xdr:row>
      <xdr:rowOff>85726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CxnSpPr/>
      </xdr:nvCxnSpPr>
      <xdr:spPr>
        <a:xfrm>
          <a:off x="419100" y="3124200"/>
          <a:ext cx="1562100" cy="1343026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23</xdr:row>
      <xdr:rowOff>95250</xdr:rowOff>
    </xdr:from>
    <xdr:to>
      <xdr:col>5</xdr:col>
      <xdr:colOff>333375</xdr:colOff>
      <xdr:row>25</xdr:row>
      <xdr:rowOff>190500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CxnSpPr/>
      </xdr:nvCxnSpPr>
      <xdr:spPr>
        <a:xfrm>
          <a:off x="2000250" y="4476750"/>
          <a:ext cx="238125" cy="476250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133350</xdr:colOff>
      <xdr:row>22</xdr:row>
      <xdr:rowOff>85725</xdr:rowOff>
    </xdr:from>
    <xdr:to>
      <xdr:col>6</xdr:col>
      <xdr:colOff>28575</xdr:colOff>
      <xdr:row>23</xdr:row>
      <xdr:rowOff>95250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SpPr txBox="1"/>
      </xdr:nvSpPr>
      <xdr:spPr>
        <a:xfrm>
          <a:off x="2038350" y="4276725"/>
          <a:ext cx="276225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B</a:t>
          </a:r>
        </a:p>
      </xdr:txBody>
    </xdr:sp>
    <xdr:clientData/>
  </xdr:twoCellAnchor>
  <xdr:twoCellAnchor>
    <xdr:from>
      <xdr:col>5</xdr:col>
      <xdr:colOff>323850</xdr:colOff>
      <xdr:row>24</xdr:row>
      <xdr:rowOff>161925</xdr:rowOff>
    </xdr:from>
    <xdr:to>
      <xdr:col>6</xdr:col>
      <xdr:colOff>219075</xdr:colOff>
      <xdr:row>25</xdr:row>
      <xdr:rowOff>171450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SpPr txBox="1"/>
      </xdr:nvSpPr>
      <xdr:spPr>
        <a:xfrm>
          <a:off x="2228850" y="4733925"/>
          <a:ext cx="276225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C</a:t>
          </a:r>
        </a:p>
      </xdr:txBody>
    </xdr:sp>
    <xdr:clientData/>
  </xdr:twoCellAnchor>
  <xdr:twoCellAnchor>
    <xdr:from>
      <xdr:col>1</xdr:col>
      <xdr:colOff>9525</xdr:colOff>
      <xdr:row>13</xdr:row>
      <xdr:rowOff>95250</xdr:rowOff>
    </xdr:from>
    <xdr:to>
      <xdr:col>6</xdr:col>
      <xdr:colOff>0</xdr:colOff>
      <xdr:row>26</xdr:row>
      <xdr:rowOff>28575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CxnSpPr/>
      </xdr:nvCxnSpPr>
      <xdr:spPr>
        <a:xfrm>
          <a:off x="390525" y="2571750"/>
          <a:ext cx="1895475" cy="2419350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95250</xdr:colOff>
      <xdr:row>21</xdr:row>
      <xdr:rowOff>57150</xdr:rowOff>
    </xdr:from>
    <xdr:to>
      <xdr:col>4</xdr:col>
      <xdr:colOff>180975</xdr:colOff>
      <xdr:row>21</xdr:row>
      <xdr:rowOff>161925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CxnSpPr/>
      </xdr:nvCxnSpPr>
      <xdr:spPr>
        <a:xfrm flipV="1">
          <a:off x="1619250" y="4057650"/>
          <a:ext cx="85725" cy="104775"/>
        </a:xfrm>
        <a:prstGeom prst="straightConnector1">
          <a:avLst/>
        </a:prstGeom>
        <a:ln>
          <a:prstDash val="dash"/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2605</xdr:colOff>
      <xdr:row>11</xdr:row>
      <xdr:rowOff>180100</xdr:rowOff>
    </xdr:from>
    <xdr:to>
      <xdr:col>2</xdr:col>
      <xdr:colOff>269489</xdr:colOff>
      <xdr:row>17</xdr:row>
      <xdr:rowOff>76778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SpPr txBox="1"/>
      </xdr:nvSpPr>
      <xdr:spPr>
        <a:xfrm rot="3014860">
          <a:off x="378208" y="2661997"/>
          <a:ext cx="1039678" cy="2668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DB = 343 750</a:t>
          </a:r>
        </a:p>
      </xdr:txBody>
    </xdr:sp>
    <xdr:clientData/>
  </xdr:twoCellAnchor>
  <xdr:twoCellAnchor>
    <xdr:from>
      <xdr:col>4</xdr:col>
      <xdr:colOff>171450</xdr:colOff>
      <xdr:row>21</xdr:row>
      <xdr:rowOff>19050</xdr:rowOff>
    </xdr:from>
    <xdr:to>
      <xdr:col>6</xdr:col>
      <xdr:colOff>57150</xdr:colOff>
      <xdr:row>25</xdr:row>
      <xdr:rowOff>95250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F00-00000D000000}"/>
            </a:ext>
          </a:extLst>
        </xdr:cNvPr>
        <xdr:cNvCxnSpPr/>
      </xdr:nvCxnSpPr>
      <xdr:spPr>
        <a:xfrm>
          <a:off x="1695450" y="4019550"/>
          <a:ext cx="647700" cy="838200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16</xdr:row>
      <xdr:rowOff>19050</xdr:rowOff>
    </xdr:from>
    <xdr:to>
      <xdr:col>6</xdr:col>
      <xdr:colOff>323850</xdr:colOff>
      <xdr:row>26</xdr:row>
      <xdr:rowOff>9525</xdr:rowOff>
    </xdr:to>
    <xdr:cxnSp macro="">
      <xdr:nvCxnSpPr>
        <xdr:cNvPr id="19" name="Straight Connector 2">
          <a:extLst>
            <a:ext uri="{FF2B5EF4-FFF2-40B4-BE49-F238E27FC236}">
              <a16:creationId xmlns:a16="http://schemas.microsoft.com/office/drawing/2014/main" id="{00000000-0008-0000-0F00-000013000000}"/>
            </a:ext>
          </a:extLst>
        </xdr:cNvPr>
        <xdr:cNvCxnSpPr/>
      </xdr:nvCxnSpPr>
      <xdr:spPr>
        <a:xfrm>
          <a:off x="400050" y="3067050"/>
          <a:ext cx="2209800" cy="190500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34</xdr:row>
      <xdr:rowOff>0</xdr:rowOff>
    </xdr:from>
    <xdr:to>
      <xdr:col>5</xdr:col>
      <xdr:colOff>361950</xdr:colOff>
      <xdr:row>54</xdr:row>
      <xdr:rowOff>9525</xdr:rowOff>
    </xdr:to>
    <xdr:cxnSp macro="">
      <xdr:nvCxnSpPr>
        <xdr:cNvPr id="40" name="Straight Connector 1">
          <a:extLst>
            <a:ext uri="{FF2B5EF4-FFF2-40B4-BE49-F238E27FC236}">
              <a16:creationId xmlns:a16="http://schemas.microsoft.com/office/drawing/2014/main" id="{00000000-0008-0000-0F00-000028000000}"/>
            </a:ext>
          </a:extLst>
        </xdr:cNvPr>
        <xdr:cNvCxnSpPr/>
      </xdr:nvCxnSpPr>
      <xdr:spPr>
        <a:xfrm>
          <a:off x="381000" y="1143000"/>
          <a:ext cx="1885950" cy="382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44</xdr:row>
      <xdr:rowOff>9525</xdr:rowOff>
    </xdr:from>
    <xdr:to>
      <xdr:col>11</xdr:col>
      <xdr:colOff>9525</xdr:colOff>
      <xdr:row>54</xdr:row>
      <xdr:rowOff>19050</xdr:rowOff>
    </xdr:to>
    <xdr:cxnSp macro="">
      <xdr:nvCxnSpPr>
        <xdr:cNvPr id="41" name="Straight Connector 2">
          <a:extLst>
            <a:ext uri="{FF2B5EF4-FFF2-40B4-BE49-F238E27FC236}">
              <a16:creationId xmlns:a16="http://schemas.microsoft.com/office/drawing/2014/main" id="{00000000-0008-0000-0F00-000029000000}"/>
            </a:ext>
          </a:extLst>
        </xdr:cNvPr>
        <xdr:cNvCxnSpPr/>
      </xdr:nvCxnSpPr>
      <xdr:spPr>
        <a:xfrm>
          <a:off x="390525" y="3057525"/>
          <a:ext cx="3810000" cy="1924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95250</xdr:colOff>
      <xdr:row>42</xdr:row>
      <xdr:rowOff>123825</xdr:rowOff>
    </xdr:from>
    <xdr:to>
      <xdr:col>0</xdr:col>
      <xdr:colOff>371475</xdr:colOff>
      <xdr:row>43</xdr:row>
      <xdr:rowOff>133350</xdr:rowOff>
    </xdr:to>
    <xdr:sp macro="" textlink="">
      <xdr:nvSpPr>
        <xdr:cNvPr id="42" name="TextBox 3">
          <a:extLst>
            <a:ext uri="{FF2B5EF4-FFF2-40B4-BE49-F238E27FC236}">
              <a16:creationId xmlns:a16="http://schemas.microsoft.com/office/drawing/2014/main" id="{00000000-0008-0000-0F00-00002A000000}"/>
            </a:ext>
          </a:extLst>
        </xdr:cNvPr>
        <xdr:cNvSpPr txBox="1"/>
      </xdr:nvSpPr>
      <xdr:spPr>
        <a:xfrm>
          <a:off x="95250" y="2790825"/>
          <a:ext cx="276225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A</a:t>
          </a:r>
        </a:p>
      </xdr:txBody>
    </xdr:sp>
    <xdr:clientData/>
  </xdr:twoCellAnchor>
  <xdr:twoCellAnchor>
    <xdr:from>
      <xdr:col>1</xdr:col>
      <xdr:colOff>38100</xdr:colOff>
      <xdr:row>44</xdr:row>
      <xdr:rowOff>76200</xdr:rowOff>
    </xdr:from>
    <xdr:to>
      <xdr:col>5</xdr:col>
      <xdr:colOff>76200</xdr:colOff>
      <xdr:row>51</xdr:row>
      <xdr:rowOff>85726</xdr:rowOff>
    </xdr:to>
    <xdr:cxnSp macro="">
      <xdr:nvCxnSpPr>
        <xdr:cNvPr id="43" name="Straight Connector 4">
          <a:extLst>
            <a:ext uri="{FF2B5EF4-FFF2-40B4-BE49-F238E27FC236}">
              <a16:creationId xmlns:a16="http://schemas.microsoft.com/office/drawing/2014/main" id="{00000000-0008-0000-0F00-00002B000000}"/>
            </a:ext>
          </a:extLst>
        </xdr:cNvPr>
        <xdr:cNvCxnSpPr/>
      </xdr:nvCxnSpPr>
      <xdr:spPr>
        <a:xfrm>
          <a:off x="419100" y="3124200"/>
          <a:ext cx="1562100" cy="1343026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51</xdr:row>
      <xdr:rowOff>95250</xdr:rowOff>
    </xdr:from>
    <xdr:to>
      <xdr:col>5</xdr:col>
      <xdr:colOff>333375</xdr:colOff>
      <xdr:row>53</xdr:row>
      <xdr:rowOff>190500</xdr:rowOff>
    </xdr:to>
    <xdr:cxnSp macro="">
      <xdr:nvCxnSpPr>
        <xdr:cNvPr id="44" name="Straight Connector 5">
          <a:extLst>
            <a:ext uri="{FF2B5EF4-FFF2-40B4-BE49-F238E27FC236}">
              <a16:creationId xmlns:a16="http://schemas.microsoft.com/office/drawing/2014/main" id="{00000000-0008-0000-0F00-00002C000000}"/>
            </a:ext>
          </a:extLst>
        </xdr:cNvPr>
        <xdr:cNvCxnSpPr/>
      </xdr:nvCxnSpPr>
      <xdr:spPr>
        <a:xfrm>
          <a:off x="2000250" y="4476750"/>
          <a:ext cx="238125" cy="476250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133350</xdr:colOff>
      <xdr:row>50</xdr:row>
      <xdr:rowOff>85725</xdr:rowOff>
    </xdr:from>
    <xdr:to>
      <xdr:col>6</xdr:col>
      <xdr:colOff>28575</xdr:colOff>
      <xdr:row>51</xdr:row>
      <xdr:rowOff>95250</xdr:rowOff>
    </xdr:to>
    <xdr:sp macro="" textlink="">
      <xdr:nvSpPr>
        <xdr:cNvPr id="45" name="TextBox 6">
          <a:extLst>
            <a:ext uri="{FF2B5EF4-FFF2-40B4-BE49-F238E27FC236}">
              <a16:creationId xmlns:a16="http://schemas.microsoft.com/office/drawing/2014/main" id="{00000000-0008-0000-0F00-00002D000000}"/>
            </a:ext>
          </a:extLst>
        </xdr:cNvPr>
        <xdr:cNvSpPr txBox="1"/>
      </xdr:nvSpPr>
      <xdr:spPr>
        <a:xfrm>
          <a:off x="2038350" y="4276725"/>
          <a:ext cx="276225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B</a:t>
          </a:r>
        </a:p>
      </xdr:txBody>
    </xdr:sp>
    <xdr:clientData/>
  </xdr:twoCellAnchor>
  <xdr:twoCellAnchor>
    <xdr:from>
      <xdr:col>5</xdr:col>
      <xdr:colOff>323850</xdr:colOff>
      <xdr:row>52</xdr:row>
      <xdr:rowOff>161925</xdr:rowOff>
    </xdr:from>
    <xdr:to>
      <xdr:col>6</xdr:col>
      <xdr:colOff>219075</xdr:colOff>
      <xdr:row>53</xdr:row>
      <xdr:rowOff>171450</xdr:rowOff>
    </xdr:to>
    <xdr:sp macro="" textlink="">
      <xdr:nvSpPr>
        <xdr:cNvPr id="46" name="TextBox 7">
          <a:extLst>
            <a:ext uri="{FF2B5EF4-FFF2-40B4-BE49-F238E27FC236}">
              <a16:creationId xmlns:a16="http://schemas.microsoft.com/office/drawing/2014/main" id="{00000000-0008-0000-0F00-00002E000000}"/>
            </a:ext>
          </a:extLst>
        </xdr:cNvPr>
        <xdr:cNvSpPr txBox="1"/>
      </xdr:nvSpPr>
      <xdr:spPr>
        <a:xfrm>
          <a:off x="2228850" y="4733925"/>
          <a:ext cx="276225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C</a:t>
          </a:r>
        </a:p>
      </xdr:txBody>
    </xdr:sp>
    <xdr:clientData/>
  </xdr:twoCellAnchor>
  <xdr:twoCellAnchor>
    <xdr:from>
      <xdr:col>1</xdr:col>
      <xdr:colOff>19050</xdr:colOff>
      <xdr:row>44</xdr:row>
      <xdr:rowOff>19050</xdr:rowOff>
    </xdr:from>
    <xdr:to>
      <xdr:col>6</xdr:col>
      <xdr:colOff>323850</xdr:colOff>
      <xdr:row>54</xdr:row>
      <xdr:rowOff>9525</xdr:rowOff>
    </xdr:to>
    <xdr:cxnSp macro="">
      <xdr:nvCxnSpPr>
        <xdr:cNvPr id="47" name="Straight Connector 2">
          <a:extLst>
            <a:ext uri="{FF2B5EF4-FFF2-40B4-BE49-F238E27FC236}">
              <a16:creationId xmlns:a16="http://schemas.microsoft.com/office/drawing/2014/main" id="{00000000-0008-0000-0F00-00002F000000}"/>
            </a:ext>
          </a:extLst>
        </xdr:cNvPr>
        <xdr:cNvCxnSpPr/>
      </xdr:nvCxnSpPr>
      <xdr:spPr>
        <a:xfrm>
          <a:off x="400050" y="3067050"/>
          <a:ext cx="2209800" cy="190500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</xdr:row>
      <xdr:rowOff>0</xdr:rowOff>
    </xdr:from>
    <xdr:to>
      <xdr:col>8</xdr:col>
      <xdr:colOff>390525</xdr:colOff>
      <xdr:row>56</xdr:row>
      <xdr:rowOff>28575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953125" cy="4981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8</xdr:col>
      <xdr:colOff>390525</xdr:colOff>
      <xdr:row>118</xdr:row>
      <xdr:rowOff>28575</xdr:rowOff>
    </xdr:to>
    <xdr:pic>
      <xdr:nvPicPr>
        <xdr:cNvPr id="19" name="Bilde 18">
          <a:extLst>
            <a:ext uri="{FF2B5EF4-FFF2-40B4-BE49-F238E27FC236}">
              <a16:creationId xmlns:a16="http://schemas.microsoft.com/office/drawing/2014/main" id="{00000000-0008-0000-1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64100"/>
          <a:ext cx="5953125" cy="4981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9</xdr:col>
      <xdr:colOff>9525</xdr:colOff>
      <xdr:row>155</xdr:row>
      <xdr:rowOff>28575</xdr:rowOff>
    </xdr:to>
    <xdr:pic>
      <xdr:nvPicPr>
        <xdr:cNvPr id="48" name="Bilde 47">
          <a:extLst>
            <a:ext uri="{FF2B5EF4-FFF2-40B4-BE49-F238E27FC236}">
              <a16:creationId xmlns:a16="http://schemas.microsoft.com/office/drawing/2014/main" id="{00000000-0008-0000-10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612600"/>
          <a:ext cx="5953125" cy="4981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180</xdr:row>
      <xdr:rowOff>0</xdr:rowOff>
    </xdr:from>
    <xdr:to>
      <xdr:col>8</xdr:col>
      <xdr:colOff>390525</xdr:colOff>
      <xdr:row>206</xdr:row>
      <xdr:rowOff>28575</xdr:rowOff>
    </xdr:to>
    <xdr:pic>
      <xdr:nvPicPr>
        <xdr:cNvPr id="65" name="Bilde 64">
          <a:extLst>
            <a:ext uri="{FF2B5EF4-FFF2-40B4-BE49-F238E27FC236}">
              <a16:creationId xmlns:a16="http://schemas.microsoft.com/office/drawing/2014/main" id="{00000000-0008-0000-10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899100"/>
          <a:ext cx="5953125" cy="4981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180975</xdr:rowOff>
    </xdr:from>
    <xdr:to>
      <xdr:col>5</xdr:col>
      <xdr:colOff>361950</xdr:colOff>
      <xdr:row>26</xdr:row>
      <xdr:rowOff>19050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CxnSpPr/>
      </xdr:nvCxnSpPr>
      <xdr:spPr>
        <a:xfrm>
          <a:off x="381000" y="1514475"/>
          <a:ext cx="1885950" cy="346710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13</xdr:row>
      <xdr:rowOff>171450</xdr:rowOff>
    </xdr:from>
    <xdr:to>
      <xdr:col>9</xdr:col>
      <xdr:colOff>28575</xdr:colOff>
      <xdr:row>25</xdr:row>
      <xdr:rowOff>180975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CxnSpPr/>
      </xdr:nvCxnSpPr>
      <xdr:spPr>
        <a:xfrm>
          <a:off x="400050" y="2647950"/>
          <a:ext cx="3057525" cy="229552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57150</xdr:colOff>
      <xdr:row>13</xdr:row>
      <xdr:rowOff>123825</xdr:rowOff>
    </xdr:from>
    <xdr:to>
      <xdr:col>0</xdr:col>
      <xdr:colOff>333375</xdr:colOff>
      <xdr:row>14</xdr:row>
      <xdr:rowOff>133350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SpPr txBox="1"/>
      </xdr:nvSpPr>
      <xdr:spPr>
        <a:xfrm>
          <a:off x="57150" y="2600325"/>
          <a:ext cx="276225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A</a:t>
          </a:r>
        </a:p>
      </xdr:txBody>
    </xdr:sp>
    <xdr:clientData/>
  </xdr:twoCellAnchor>
  <xdr:twoCellAnchor>
    <xdr:from>
      <xdr:col>1</xdr:col>
      <xdr:colOff>38100</xdr:colOff>
      <xdr:row>14</xdr:row>
      <xdr:rowOff>19051</xdr:rowOff>
    </xdr:from>
    <xdr:to>
      <xdr:col>3</xdr:col>
      <xdr:colOff>314325</xdr:colOff>
      <xdr:row>18</xdr:row>
      <xdr:rowOff>28575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CxnSpPr/>
      </xdr:nvCxnSpPr>
      <xdr:spPr>
        <a:xfrm>
          <a:off x="419100" y="2686051"/>
          <a:ext cx="1038225" cy="771524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314325</xdr:colOff>
      <xdr:row>18</xdr:row>
      <xdr:rowOff>57150</xdr:rowOff>
    </xdr:from>
    <xdr:to>
      <xdr:col>5</xdr:col>
      <xdr:colOff>342900</xdr:colOff>
      <xdr:row>25</xdr:row>
      <xdr:rowOff>180975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CxnSpPr/>
      </xdr:nvCxnSpPr>
      <xdr:spPr>
        <a:xfrm>
          <a:off x="1457325" y="3486150"/>
          <a:ext cx="790575" cy="1457325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333375</xdr:colOff>
      <xdr:row>17</xdr:row>
      <xdr:rowOff>66675</xdr:rowOff>
    </xdr:from>
    <xdr:to>
      <xdr:col>4</xdr:col>
      <xdr:colOff>228600</xdr:colOff>
      <xdr:row>18</xdr:row>
      <xdr:rowOff>76200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SpPr txBox="1"/>
      </xdr:nvSpPr>
      <xdr:spPr>
        <a:xfrm>
          <a:off x="1476375" y="3305175"/>
          <a:ext cx="276225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B</a:t>
          </a:r>
        </a:p>
      </xdr:txBody>
    </xdr:sp>
    <xdr:clientData/>
  </xdr:twoCellAnchor>
  <xdr:twoCellAnchor>
    <xdr:from>
      <xdr:col>5</xdr:col>
      <xdr:colOff>295275</xdr:colOff>
      <xdr:row>24</xdr:row>
      <xdr:rowOff>142875</xdr:rowOff>
    </xdr:from>
    <xdr:to>
      <xdr:col>6</xdr:col>
      <xdr:colOff>190500</xdr:colOff>
      <xdr:row>25</xdr:row>
      <xdr:rowOff>152400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1100-000008000000}"/>
            </a:ext>
          </a:extLst>
        </xdr:cNvPr>
        <xdr:cNvSpPr txBox="1"/>
      </xdr:nvSpPr>
      <xdr:spPr>
        <a:xfrm>
          <a:off x="2200275" y="4714875"/>
          <a:ext cx="276225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C</a:t>
          </a:r>
        </a:p>
      </xdr:txBody>
    </xdr:sp>
    <xdr:clientData/>
  </xdr:twoCellAnchor>
  <xdr:twoCellAnchor>
    <xdr:from>
      <xdr:col>0</xdr:col>
      <xdr:colOff>371475</xdr:colOff>
      <xdr:row>41</xdr:row>
      <xdr:rowOff>104775</xdr:rowOff>
    </xdr:from>
    <xdr:to>
      <xdr:col>5</xdr:col>
      <xdr:colOff>19050</xdr:colOff>
      <xdr:row>55</xdr:row>
      <xdr:rowOff>9525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1100-000009000000}"/>
            </a:ext>
          </a:extLst>
        </xdr:cNvPr>
        <xdr:cNvCxnSpPr/>
      </xdr:nvCxnSpPr>
      <xdr:spPr>
        <a:xfrm>
          <a:off x="371475" y="7934325"/>
          <a:ext cx="1552575" cy="2581275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171450</xdr:colOff>
      <xdr:row>42</xdr:row>
      <xdr:rowOff>152400</xdr:rowOff>
    </xdr:from>
    <xdr:to>
      <xdr:col>5</xdr:col>
      <xdr:colOff>28575</xdr:colOff>
      <xdr:row>46</xdr:row>
      <xdr:rowOff>38101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00000000-0008-0000-1100-00000A000000}"/>
            </a:ext>
          </a:extLst>
        </xdr:cNvPr>
        <xdr:cNvCxnSpPr/>
      </xdr:nvCxnSpPr>
      <xdr:spPr>
        <a:xfrm flipV="1">
          <a:off x="933450" y="8172450"/>
          <a:ext cx="1000125" cy="647701"/>
        </a:xfrm>
        <a:prstGeom prst="straightConnector1">
          <a:avLst/>
        </a:prstGeom>
        <a:ln>
          <a:prstDash val="dash"/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190500</xdr:colOff>
      <xdr:row>49</xdr:row>
      <xdr:rowOff>104775</xdr:rowOff>
    </xdr:from>
    <xdr:to>
      <xdr:col>7</xdr:col>
      <xdr:colOff>85725</xdr:colOff>
      <xdr:row>53</xdr:row>
      <xdr:rowOff>3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00000000-0008-0000-1100-00000B000000}"/>
            </a:ext>
          </a:extLst>
        </xdr:cNvPr>
        <xdr:cNvCxnSpPr/>
      </xdr:nvCxnSpPr>
      <xdr:spPr>
        <a:xfrm flipV="1">
          <a:off x="1714500" y="9458325"/>
          <a:ext cx="1038225" cy="657228"/>
        </a:xfrm>
        <a:prstGeom prst="straightConnector1">
          <a:avLst/>
        </a:prstGeom>
        <a:ln>
          <a:prstDash val="dash"/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166892</xdr:colOff>
      <xdr:row>46</xdr:row>
      <xdr:rowOff>169618</xdr:rowOff>
    </xdr:from>
    <xdr:to>
      <xdr:col>3</xdr:col>
      <xdr:colOff>52592</xdr:colOff>
      <xdr:row>52</xdr:row>
      <xdr:rowOff>72614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1100-00000C000000}"/>
            </a:ext>
          </a:extLst>
        </xdr:cNvPr>
        <xdr:cNvSpPr txBox="1"/>
      </xdr:nvSpPr>
      <xdr:spPr>
        <a:xfrm rot="3394937">
          <a:off x="539244" y="9341316"/>
          <a:ext cx="1045996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DB = 40 000</a:t>
          </a:r>
        </a:p>
      </xdr:txBody>
    </xdr:sp>
    <xdr:clientData/>
  </xdr:twoCellAnchor>
  <xdr:twoCellAnchor>
    <xdr:from>
      <xdr:col>4</xdr:col>
      <xdr:colOff>104775</xdr:colOff>
      <xdr:row>39</xdr:row>
      <xdr:rowOff>19050</xdr:rowOff>
    </xdr:from>
    <xdr:to>
      <xdr:col>9</xdr:col>
      <xdr:colOff>66675</xdr:colOff>
      <xdr:row>55</xdr:row>
      <xdr:rowOff>76200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1100-00000D000000}"/>
            </a:ext>
          </a:extLst>
        </xdr:cNvPr>
        <xdr:cNvCxnSpPr/>
      </xdr:nvCxnSpPr>
      <xdr:spPr>
        <a:xfrm>
          <a:off x="1628775" y="7467600"/>
          <a:ext cx="1866900" cy="3114675"/>
        </a:xfrm>
        <a:prstGeom prst="line">
          <a:avLst/>
        </a:prstGeom>
        <a:ln>
          <a:prstDash val="sysDash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190500</xdr:colOff>
      <xdr:row>30</xdr:row>
      <xdr:rowOff>161925</xdr:rowOff>
    </xdr:from>
    <xdr:to>
      <xdr:col>11</xdr:col>
      <xdr:colOff>0</xdr:colOff>
      <xdr:row>54</xdr:row>
      <xdr:rowOff>171450</xdr:rowOff>
    </xdr:to>
    <xdr:cxnSp macro="">
      <xdr:nvCxnSpPr>
        <xdr:cNvPr id="21" name="Straight Connector 1">
          <a:extLst>
            <a:ext uri="{FF2B5EF4-FFF2-40B4-BE49-F238E27FC236}">
              <a16:creationId xmlns:a16="http://schemas.microsoft.com/office/drawing/2014/main" id="{00000000-0008-0000-1100-000015000000}"/>
            </a:ext>
          </a:extLst>
        </xdr:cNvPr>
        <xdr:cNvCxnSpPr/>
      </xdr:nvCxnSpPr>
      <xdr:spPr>
        <a:xfrm>
          <a:off x="1714500" y="5895975"/>
          <a:ext cx="2476500" cy="4581525"/>
        </a:xfrm>
        <a:prstGeom prst="line">
          <a:avLst/>
        </a:prstGeom>
        <a:ln w="127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42</xdr:row>
      <xdr:rowOff>171450</xdr:rowOff>
    </xdr:from>
    <xdr:to>
      <xdr:col>9</xdr:col>
      <xdr:colOff>28575</xdr:colOff>
      <xdr:row>54</xdr:row>
      <xdr:rowOff>180975</xdr:rowOff>
    </xdr:to>
    <xdr:cxnSp macro="">
      <xdr:nvCxnSpPr>
        <xdr:cNvPr id="22" name="Straight Connector 2">
          <a:extLst>
            <a:ext uri="{FF2B5EF4-FFF2-40B4-BE49-F238E27FC236}">
              <a16:creationId xmlns:a16="http://schemas.microsoft.com/office/drawing/2014/main" id="{00000000-0008-0000-1100-000016000000}"/>
            </a:ext>
          </a:extLst>
        </xdr:cNvPr>
        <xdr:cNvCxnSpPr/>
      </xdr:nvCxnSpPr>
      <xdr:spPr>
        <a:xfrm>
          <a:off x="400050" y="8191500"/>
          <a:ext cx="3057525" cy="229552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57150</xdr:colOff>
      <xdr:row>42</xdr:row>
      <xdr:rowOff>123825</xdr:rowOff>
    </xdr:from>
    <xdr:to>
      <xdr:col>0</xdr:col>
      <xdr:colOff>333375</xdr:colOff>
      <xdr:row>43</xdr:row>
      <xdr:rowOff>133350</xdr:rowOff>
    </xdr:to>
    <xdr:sp macro="" textlink="">
      <xdr:nvSpPr>
        <xdr:cNvPr id="23" name="TextBox 3">
          <a:extLst>
            <a:ext uri="{FF2B5EF4-FFF2-40B4-BE49-F238E27FC236}">
              <a16:creationId xmlns:a16="http://schemas.microsoft.com/office/drawing/2014/main" id="{00000000-0008-0000-1100-000017000000}"/>
            </a:ext>
          </a:extLst>
        </xdr:cNvPr>
        <xdr:cNvSpPr txBox="1"/>
      </xdr:nvSpPr>
      <xdr:spPr>
        <a:xfrm>
          <a:off x="57150" y="8143875"/>
          <a:ext cx="276225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A</a:t>
          </a:r>
        </a:p>
      </xdr:txBody>
    </xdr:sp>
    <xdr:clientData/>
  </xdr:twoCellAnchor>
  <xdr:twoCellAnchor>
    <xdr:from>
      <xdr:col>2</xdr:col>
      <xdr:colOff>161925</xdr:colOff>
      <xdr:row>44</xdr:row>
      <xdr:rowOff>180975</xdr:rowOff>
    </xdr:from>
    <xdr:to>
      <xdr:col>9</xdr:col>
      <xdr:colOff>28575</xdr:colOff>
      <xdr:row>55</xdr:row>
      <xdr:rowOff>19050</xdr:rowOff>
    </xdr:to>
    <xdr:cxnSp macro="">
      <xdr:nvCxnSpPr>
        <xdr:cNvPr id="25" name="Straight Connector 5">
          <a:extLst>
            <a:ext uri="{FF2B5EF4-FFF2-40B4-BE49-F238E27FC236}">
              <a16:creationId xmlns:a16="http://schemas.microsoft.com/office/drawing/2014/main" id="{00000000-0008-0000-1100-000019000000}"/>
            </a:ext>
          </a:extLst>
        </xdr:cNvPr>
        <xdr:cNvCxnSpPr/>
      </xdr:nvCxnSpPr>
      <xdr:spPr>
        <a:xfrm>
          <a:off x="923925" y="8582025"/>
          <a:ext cx="2533650" cy="1943100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333375</xdr:colOff>
      <xdr:row>46</xdr:row>
      <xdr:rowOff>66675</xdr:rowOff>
    </xdr:from>
    <xdr:to>
      <xdr:col>4</xdr:col>
      <xdr:colOff>228600</xdr:colOff>
      <xdr:row>47</xdr:row>
      <xdr:rowOff>76200</xdr:rowOff>
    </xdr:to>
    <xdr:sp macro="" textlink="">
      <xdr:nvSpPr>
        <xdr:cNvPr id="26" name="TextBox 6">
          <a:extLst>
            <a:ext uri="{FF2B5EF4-FFF2-40B4-BE49-F238E27FC236}">
              <a16:creationId xmlns:a16="http://schemas.microsoft.com/office/drawing/2014/main" id="{00000000-0008-0000-1100-00001A000000}"/>
            </a:ext>
          </a:extLst>
        </xdr:cNvPr>
        <xdr:cNvSpPr txBox="1"/>
      </xdr:nvSpPr>
      <xdr:spPr>
        <a:xfrm>
          <a:off x="1476375" y="8848725"/>
          <a:ext cx="276225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B</a:t>
          </a:r>
        </a:p>
      </xdr:txBody>
    </xdr:sp>
    <xdr:clientData/>
  </xdr:twoCellAnchor>
  <xdr:twoCellAnchor>
    <xdr:from>
      <xdr:col>5</xdr:col>
      <xdr:colOff>295275</xdr:colOff>
      <xdr:row>53</xdr:row>
      <xdr:rowOff>142875</xdr:rowOff>
    </xdr:from>
    <xdr:to>
      <xdr:col>6</xdr:col>
      <xdr:colOff>190500</xdr:colOff>
      <xdr:row>54</xdr:row>
      <xdr:rowOff>152400</xdr:rowOff>
    </xdr:to>
    <xdr:sp macro="" textlink="">
      <xdr:nvSpPr>
        <xdr:cNvPr id="27" name="TextBox 7">
          <a:extLst>
            <a:ext uri="{FF2B5EF4-FFF2-40B4-BE49-F238E27FC236}">
              <a16:creationId xmlns:a16="http://schemas.microsoft.com/office/drawing/2014/main" id="{00000000-0008-0000-1100-00001B000000}"/>
            </a:ext>
          </a:extLst>
        </xdr:cNvPr>
        <xdr:cNvSpPr txBox="1"/>
      </xdr:nvSpPr>
      <xdr:spPr>
        <a:xfrm>
          <a:off x="2200275" y="4714875"/>
          <a:ext cx="276225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C</a:t>
          </a:r>
        </a:p>
      </xdr:txBody>
    </xdr:sp>
    <xdr:clientData/>
  </xdr:twoCellAnchor>
  <xdr:twoCellAnchor>
    <xdr:from>
      <xdr:col>1</xdr:col>
      <xdr:colOff>28575</xdr:colOff>
      <xdr:row>45</xdr:row>
      <xdr:rowOff>0</xdr:rowOff>
    </xdr:from>
    <xdr:to>
      <xdr:col>8</xdr:col>
      <xdr:colOff>238125</xdr:colOff>
      <xdr:row>45</xdr:row>
      <xdr:rowOff>9525</xdr:rowOff>
    </xdr:to>
    <xdr:cxnSp macro="">
      <xdr:nvCxnSpPr>
        <xdr:cNvPr id="33" name="Straight Connector 1">
          <a:extLst>
            <a:ext uri="{FF2B5EF4-FFF2-40B4-BE49-F238E27FC236}">
              <a16:creationId xmlns:a16="http://schemas.microsoft.com/office/drawing/2014/main" id="{00000000-0008-0000-1100-000021000000}"/>
            </a:ext>
          </a:extLst>
        </xdr:cNvPr>
        <xdr:cNvCxnSpPr/>
      </xdr:nvCxnSpPr>
      <xdr:spPr>
        <a:xfrm>
          <a:off x="409575" y="8591550"/>
          <a:ext cx="2876550" cy="952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45</xdr:row>
      <xdr:rowOff>0</xdr:rowOff>
    </xdr:from>
    <xdr:to>
      <xdr:col>2</xdr:col>
      <xdr:colOff>142875</xdr:colOff>
      <xdr:row>45</xdr:row>
      <xdr:rowOff>0</xdr:rowOff>
    </xdr:to>
    <xdr:cxnSp macro="">
      <xdr:nvCxnSpPr>
        <xdr:cNvPr id="36" name="Straight Connector 4">
          <a:extLst>
            <a:ext uri="{FF2B5EF4-FFF2-40B4-BE49-F238E27FC236}">
              <a16:creationId xmlns:a16="http://schemas.microsoft.com/office/drawing/2014/main" id="{00000000-0008-0000-1100-000024000000}"/>
            </a:ext>
          </a:extLst>
        </xdr:cNvPr>
        <xdr:cNvCxnSpPr/>
      </xdr:nvCxnSpPr>
      <xdr:spPr>
        <a:xfrm>
          <a:off x="390525" y="8591550"/>
          <a:ext cx="514350" cy="0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0</xdr:rowOff>
    </xdr:from>
    <xdr:to>
      <xdr:col>6</xdr:col>
      <xdr:colOff>485775</xdr:colOff>
      <xdr:row>37</xdr:row>
      <xdr:rowOff>28575</xdr:rowOff>
    </xdr:to>
    <xdr:pic>
      <xdr:nvPicPr>
        <xdr:cNvPr id="8" name="Bilde 7"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05025"/>
          <a:ext cx="4810125" cy="4981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6</xdr:col>
      <xdr:colOff>485775</xdr:colOff>
      <xdr:row>81</xdr:row>
      <xdr:rowOff>28575</xdr:rowOff>
    </xdr:to>
    <xdr:pic>
      <xdr:nvPicPr>
        <xdr:cNvPr id="9" name="Bilde 8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87025"/>
          <a:ext cx="4810125" cy="4981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98</xdr:row>
      <xdr:rowOff>0</xdr:rowOff>
    </xdr:from>
    <xdr:to>
      <xdr:col>6</xdr:col>
      <xdr:colOff>485775</xdr:colOff>
      <xdr:row>124</xdr:row>
      <xdr:rowOff>28575</xdr:rowOff>
    </xdr:to>
    <xdr:pic>
      <xdr:nvPicPr>
        <xdr:cNvPr id="13" name="Bilde 12">
          <a:extLst>
            <a:ext uri="{FF2B5EF4-FFF2-40B4-BE49-F238E27FC236}">
              <a16:creationId xmlns:a16="http://schemas.microsoft.com/office/drawing/2014/main" id="{00000000-0008-0000-12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688050"/>
          <a:ext cx="4810125" cy="4981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10</xdr:row>
      <xdr:rowOff>9525</xdr:rowOff>
    </xdr:from>
    <xdr:to>
      <xdr:col>8</xdr:col>
      <xdr:colOff>104775</xdr:colOff>
      <xdr:row>26</xdr:row>
      <xdr:rowOff>9525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CxnSpPr/>
      </xdr:nvCxnSpPr>
      <xdr:spPr>
        <a:xfrm>
          <a:off x="390525" y="1914525"/>
          <a:ext cx="2762250" cy="305752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161925</xdr:colOff>
      <xdr:row>9</xdr:row>
      <xdr:rowOff>57150</xdr:rowOff>
    </xdr:from>
    <xdr:to>
      <xdr:col>5</xdr:col>
      <xdr:colOff>161926</xdr:colOff>
      <xdr:row>26</xdr:row>
      <xdr:rowOff>9525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CxnSpPr/>
      </xdr:nvCxnSpPr>
      <xdr:spPr>
        <a:xfrm>
          <a:off x="2066925" y="1771650"/>
          <a:ext cx="1" cy="320040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57150</xdr:colOff>
      <xdr:row>8</xdr:row>
      <xdr:rowOff>171450</xdr:rowOff>
    </xdr:from>
    <xdr:to>
      <xdr:col>1</xdr:col>
      <xdr:colOff>333375</xdr:colOff>
      <xdr:row>9</xdr:row>
      <xdr:rowOff>180975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SpPr txBox="1"/>
      </xdr:nvSpPr>
      <xdr:spPr>
        <a:xfrm>
          <a:off x="438150" y="1695450"/>
          <a:ext cx="276225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A</a:t>
          </a:r>
        </a:p>
      </xdr:txBody>
    </xdr:sp>
    <xdr:clientData/>
  </xdr:twoCellAnchor>
  <xdr:twoCellAnchor>
    <xdr:from>
      <xdr:col>5</xdr:col>
      <xdr:colOff>114300</xdr:colOff>
      <xdr:row>18</xdr:row>
      <xdr:rowOff>9525</xdr:rowOff>
    </xdr:from>
    <xdr:to>
      <xdr:col>6</xdr:col>
      <xdr:colOff>9525</xdr:colOff>
      <xdr:row>19</xdr:row>
      <xdr:rowOff>19050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1300-000007000000}"/>
            </a:ext>
          </a:extLst>
        </xdr:cNvPr>
        <xdr:cNvSpPr txBox="1"/>
      </xdr:nvSpPr>
      <xdr:spPr>
        <a:xfrm>
          <a:off x="2019300" y="3438525"/>
          <a:ext cx="276225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B</a:t>
          </a:r>
        </a:p>
      </xdr:txBody>
    </xdr:sp>
    <xdr:clientData/>
  </xdr:twoCellAnchor>
  <xdr:twoCellAnchor>
    <xdr:from>
      <xdr:col>4</xdr:col>
      <xdr:colOff>123825</xdr:colOff>
      <xdr:row>24</xdr:row>
      <xdr:rowOff>152400</xdr:rowOff>
    </xdr:from>
    <xdr:to>
      <xdr:col>5</xdr:col>
      <xdr:colOff>19050</xdr:colOff>
      <xdr:row>25</xdr:row>
      <xdr:rowOff>161925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1300-000008000000}"/>
            </a:ext>
          </a:extLst>
        </xdr:cNvPr>
        <xdr:cNvSpPr txBox="1"/>
      </xdr:nvSpPr>
      <xdr:spPr>
        <a:xfrm>
          <a:off x="1647825" y="4724400"/>
          <a:ext cx="276225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C</a:t>
          </a:r>
        </a:p>
      </xdr:txBody>
    </xdr:sp>
    <xdr:clientData/>
  </xdr:twoCellAnchor>
  <xdr:twoCellAnchor>
    <xdr:from>
      <xdr:col>1</xdr:col>
      <xdr:colOff>9525</xdr:colOff>
      <xdr:row>36</xdr:row>
      <xdr:rowOff>0</xdr:rowOff>
    </xdr:from>
    <xdr:to>
      <xdr:col>5</xdr:col>
      <xdr:colOff>9525</xdr:colOff>
      <xdr:row>55</xdr:row>
      <xdr:rowOff>190500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1300-000009000000}"/>
            </a:ext>
          </a:extLst>
        </xdr:cNvPr>
        <xdr:cNvCxnSpPr/>
      </xdr:nvCxnSpPr>
      <xdr:spPr>
        <a:xfrm>
          <a:off x="390525" y="6877050"/>
          <a:ext cx="1524000" cy="3810000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363597</xdr:colOff>
      <xdr:row>47</xdr:row>
      <xdr:rowOff>79172</xdr:rowOff>
    </xdr:from>
    <xdr:to>
      <xdr:col>3</xdr:col>
      <xdr:colOff>245688</xdr:colOff>
      <xdr:row>53</xdr:row>
      <xdr:rowOff>27269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1300-00000C000000}"/>
            </a:ext>
          </a:extLst>
        </xdr:cNvPr>
        <xdr:cNvSpPr txBox="1"/>
      </xdr:nvSpPr>
      <xdr:spPr>
        <a:xfrm rot="4134152">
          <a:off x="711594" y="9465725"/>
          <a:ext cx="1091097" cy="2630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DB = 100 000</a:t>
          </a:r>
        </a:p>
      </xdr:txBody>
    </xdr:sp>
    <xdr:clientData/>
  </xdr:twoCellAnchor>
  <xdr:twoCellAnchor>
    <xdr:from>
      <xdr:col>1</xdr:col>
      <xdr:colOff>9525</xdr:colOff>
      <xdr:row>40</xdr:row>
      <xdr:rowOff>9525</xdr:rowOff>
    </xdr:from>
    <xdr:to>
      <xdr:col>8</xdr:col>
      <xdr:colOff>104775</xdr:colOff>
      <xdr:row>56</xdr:row>
      <xdr:rowOff>9525</xdr:rowOff>
    </xdr:to>
    <xdr:cxnSp macro="">
      <xdr:nvCxnSpPr>
        <xdr:cNvPr id="41" name="Straight Connector 1">
          <a:extLst>
            <a:ext uri="{FF2B5EF4-FFF2-40B4-BE49-F238E27FC236}">
              <a16:creationId xmlns:a16="http://schemas.microsoft.com/office/drawing/2014/main" id="{00000000-0008-0000-1300-000029000000}"/>
            </a:ext>
          </a:extLst>
        </xdr:cNvPr>
        <xdr:cNvCxnSpPr/>
      </xdr:nvCxnSpPr>
      <xdr:spPr>
        <a:xfrm>
          <a:off x="390525" y="1914525"/>
          <a:ext cx="2762250" cy="3057525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142875</xdr:colOff>
      <xdr:row>39</xdr:row>
      <xdr:rowOff>57150</xdr:rowOff>
    </xdr:from>
    <xdr:to>
      <xdr:col>5</xdr:col>
      <xdr:colOff>142876</xdr:colOff>
      <xdr:row>56</xdr:row>
      <xdr:rowOff>9525</xdr:rowOff>
    </xdr:to>
    <xdr:cxnSp macro="">
      <xdr:nvCxnSpPr>
        <xdr:cNvPr id="42" name="Straight Connector 2">
          <a:extLst>
            <a:ext uri="{FF2B5EF4-FFF2-40B4-BE49-F238E27FC236}">
              <a16:creationId xmlns:a16="http://schemas.microsoft.com/office/drawing/2014/main" id="{00000000-0008-0000-1300-00002A000000}"/>
            </a:ext>
          </a:extLst>
        </xdr:cNvPr>
        <xdr:cNvCxnSpPr/>
      </xdr:nvCxnSpPr>
      <xdr:spPr>
        <a:xfrm>
          <a:off x="2047875" y="7505700"/>
          <a:ext cx="1" cy="320040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352425</xdr:colOff>
      <xdr:row>56</xdr:row>
      <xdr:rowOff>47625</xdr:rowOff>
    </xdr:from>
    <xdr:to>
      <xdr:col>8</xdr:col>
      <xdr:colOff>247650</xdr:colOff>
      <xdr:row>57</xdr:row>
      <xdr:rowOff>47625</xdr:rowOff>
    </xdr:to>
    <xdr:sp macro="" textlink="">
      <xdr:nvSpPr>
        <xdr:cNvPr id="46" name="TextBox 6">
          <a:extLst>
            <a:ext uri="{FF2B5EF4-FFF2-40B4-BE49-F238E27FC236}">
              <a16:creationId xmlns:a16="http://schemas.microsoft.com/office/drawing/2014/main" id="{00000000-0008-0000-1300-00002E000000}"/>
            </a:ext>
          </a:extLst>
        </xdr:cNvPr>
        <xdr:cNvSpPr txBox="1"/>
      </xdr:nvSpPr>
      <xdr:spPr>
        <a:xfrm>
          <a:off x="3019425" y="10744200"/>
          <a:ext cx="27622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4</xdr:col>
      <xdr:colOff>123825</xdr:colOff>
      <xdr:row>54</xdr:row>
      <xdr:rowOff>152400</xdr:rowOff>
    </xdr:from>
    <xdr:to>
      <xdr:col>5</xdr:col>
      <xdr:colOff>19050</xdr:colOff>
      <xdr:row>55</xdr:row>
      <xdr:rowOff>161925</xdr:rowOff>
    </xdr:to>
    <xdr:sp macro="" textlink="">
      <xdr:nvSpPr>
        <xdr:cNvPr id="47" name="TextBox 7">
          <a:extLst>
            <a:ext uri="{FF2B5EF4-FFF2-40B4-BE49-F238E27FC236}">
              <a16:creationId xmlns:a16="http://schemas.microsoft.com/office/drawing/2014/main" id="{00000000-0008-0000-1300-00002F000000}"/>
            </a:ext>
          </a:extLst>
        </xdr:cNvPr>
        <xdr:cNvSpPr txBox="1"/>
      </xdr:nvSpPr>
      <xdr:spPr>
        <a:xfrm>
          <a:off x="1647825" y="4724400"/>
          <a:ext cx="27622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nb-NO" sz="1100">
              <a:solidFill>
                <a:schemeClr val="dk1"/>
              </a:solidFill>
              <a:latin typeface="+mn-lt"/>
              <a:ea typeface="+mn-ea"/>
              <a:cs typeface="+mn-cs"/>
            </a:rPr>
            <a:t>C</a:t>
          </a:r>
        </a:p>
      </xdr:txBody>
    </xdr:sp>
    <xdr:clientData/>
  </xdr:twoCellAnchor>
  <xdr:twoCellAnchor>
    <xdr:from>
      <xdr:col>1</xdr:col>
      <xdr:colOff>9525</xdr:colOff>
      <xdr:row>66</xdr:row>
      <xdr:rowOff>0</xdr:rowOff>
    </xdr:from>
    <xdr:to>
      <xdr:col>5</xdr:col>
      <xdr:colOff>9525</xdr:colOff>
      <xdr:row>85</xdr:row>
      <xdr:rowOff>190500</xdr:rowOff>
    </xdr:to>
    <xdr:cxnSp macro="">
      <xdr:nvCxnSpPr>
        <xdr:cNvPr id="59" name="Straight Connector 8">
          <a:extLst>
            <a:ext uri="{FF2B5EF4-FFF2-40B4-BE49-F238E27FC236}">
              <a16:creationId xmlns:a16="http://schemas.microsoft.com/office/drawing/2014/main" id="{00000000-0008-0000-1300-00003B000000}"/>
            </a:ext>
          </a:extLst>
        </xdr:cNvPr>
        <xdr:cNvCxnSpPr/>
      </xdr:nvCxnSpPr>
      <xdr:spPr>
        <a:xfrm>
          <a:off x="390525" y="6877050"/>
          <a:ext cx="1524000" cy="3810000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200025</xdr:colOff>
      <xdr:row>72</xdr:row>
      <xdr:rowOff>28575</xdr:rowOff>
    </xdr:from>
    <xdr:to>
      <xdr:col>3</xdr:col>
      <xdr:colOff>180975</xdr:colOff>
      <xdr:row>73</xdr:row>
      <xdr:rowOff>28577</xdr:rowOff>
    </xdr:to>
    <xdr:cxnSp macro="">
      <xdr:nvCxnSpPr>
        <xdr:cNvPr id="60" name="Straight Arrow Connector 9">
          <a:extLst>
            <a:ext uri="{FF2B5EF4-FFF2-40B4-BE49-F238E27FC236}">
              <a16:creationId xmlns:a16="http://schemas.microsoft.com/office/drawing/2014/main" id="{00000000-0008-0000-1300-00003C000000}"/>
            </a:ext>
          </a:extLst>
        </xdr:cNvPr>
        <xdr:cNvCxnSpPr/>
      </xdr:nvCxnSpPr>
      <xdr:spPr>
        <a:xfrm flipV="1">
          <a:off x="962025" y="8048625"/>
          <a:ext cx="361950" cy="190502"/>
        </a:xfrm>
        <a:prstGeom prst="straightConnector1">
          <a:avLst/>
        </a:prstGeom>
        <a:ln>
          <a:prstDash val="dash"/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285750</xdr:colOff>
      <xdr:row>83</xdr:row>
      <xdr:rowOff>142875</xdr:rowOff>
    </xdr:from>
    <xdr:to>
      <xdr:col>5</xdr:col>
      <xdr:colOff>295275</xdr:colOff>
      <xdr:row>84</xdr:row>
      <xdr:rowOff>161928</xdr:rowOff>
    </xdr:to>
    <xdr:cxnSp macro="">
      <xdr:nvCxnSpPr>
        <xdr:cNvPr id="61" name="Straight Arrow Connector 10">
          <a:extLst>
            <a:ext uri="{FF2B5EF4-FFF2-40B4-BE49-F238E27FC236}">
              <a16:creationId xmlns:a16="http://schemas.microsoft.com/office/drawing/2014/main" id="{00000000-0008-0000-1300-00003D000000}"/>
            </a:ext>
          </a:extLst>
        </xdr:cNvPr>
        <xdr:cNvCxnSpPr/>
      </xdr:nvCxnSpPr>
      <xdr:spPr>
        <a:xfrm flipV="1">
          <a:off x="1809750" y="15992475"/>
          <a:ext cx="390525" cy="209553"/>
        </a:xfrm>
        <a:prstGeom prst="straightConnector1">
          <a:avLst/>
        </a:prstGeom>
        <a:ln>
          <a:prstDash val="dash"/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363597</xdr:colOff>
      <xdr:row>77</xdr:row>
      <xdr:rowOff>79172</xdr:rowOff>
    </xdr:from>
    <xdr:to>
      <xdr:col>3</xdr:col>
      <xdr:colOff>245688</xdr:colOff>
      <xdr:row>83</xdr:row>
      <xdr:rowOff>27269</xdr:rowOff>
    </xdr:to>
    <xdr:sp macro="" textlink="">
      <xdr:nvSpPr>
        <xdr:cNvPr id="62" name="TextBox 11">
          <a:extLst>
            <a:ext uri="{FF2B5EF4-FFF2-40B4-BE49-F238E27FC236}">
              <a16:creationId xmlns:a16="http://schemas.microsoft.com/office/drawing/2014/main" id="{00000000-0008-0000-1300-00003E000000}"/>
            </a:ext>
          </a:extLst>
        </xdr:cNvPr>
        <xdr:cNvSpPr txBox="1"/>
      </xdr:nvSpPr>
      <xdr:spPr>
        <a:xfrm rot="4134152">
          <a:off x="711594" y="9465725"/>
          <a:ext cx="1091097" cy="2630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DB = 100 000</a:t>
          </a:r>
        </a:p>
      </xdr:txBody>
    </xdr:sp>
    <xdr:clientData/>
  </xdr:twoCellAnchor>
  <xdr:twoCellAnchor>
    <xdr:from>
      <xdr:col>3</xdr:col>
      <xdr:colOff>66675</xdr:colOff>
      <xdr:row>70</xdr:row>
      <xdr:rowOff>171450</xdr:rowOff>
    </xdr:from>
    <xdr:to>
      <xdr:col>6</xdr:col>
      <xdr:colOff>28575</xdr:colOff>
      <xdr:row>85</xdr:row>
      <xdr:rowOff>19050</xdr:rowOff>
    </xdr:to>
    <xdr:cxnSp macro="">
      <xdr:nvCxnSpPr>
        <xdr:cNvPr id="63" name="Straight Connector 12">
          <a:extLst>
            <a:ext uri="{FF2B5EF4-FFF2-40B4-BE49-F238E27FC236}">
              <a16:creationId xmlns:a16="http://schemas.microsoft.com/office/drawing/2014/main" id="{00000000-0008-0000-1300-00003F000000}"/>
            </a:ext>
          </a:extLst>
        </xdr:cNvPr>
        <xdr:cNvCxnSpPr/>
      </xdr:nvCxnSpPr>
      <xdr:spPr>
        <a:xfrm>
          <a:off x="1209675" y="13544550"/>
          <a:ext cx="1104900" cy="2705100"/>
        </a:xfrm>
        <a:prstGeom prst="line">
          <a:avLst/>
        </a:prstGeom>
        <a:ln>
          <a:prstDash val="sysDash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70</xdr:row>
      <xdr:rowOff>9525</xdr:rowOff>
    </xdr:from>
    <xdr:to>
      <xdr:col>8</xdr:col>
      <xdr:colOff>104775</xdr:colOff>
      <xdr:row>86</xdr:row>
      <xdr:rowOff>9525</xdr:rowOff>
    </xdr:to>
    <xdr:cxnSp macro="">
      <xdr:nvCxnSpPr>
        <xdr:cNvPr id="64" name="Straight Connector 1">
          <a:extLst>
            <a:ext uri="{FF2B5EF4-FFF2-40B4-BE49-F238E27FC236}">
              <a16:creationId xmlns:a16="http://schemas.microsoft.com/office/drawing/2014/main" id="{00000000-0008-0000-1300-000040000000}"/>
            </a:ext>
          </a:extLst>
        </xdr:cNvPr>
        <xdr:cNvCxnSpPr/>
      </xdr:nvCxnSpPr>
      <xdr:spPr>
        <a:xfrm>
          <a:off x="390525" y="7648575"/>
          <a:ext cx="2762250" cy="3057525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142875</xdr:colOff>
      <xdr:row>69</xdr:row>
      <xdr:rowOff>57150</xdr:rowOff>
    </xdr:from>
    <xdr:to>
      <xdr:col>5</xdr:col>
      <xdr:colOff>142876</xdr:colOff>
      <xdr:row>86</xdr:row>
      <xdr:rowOff>9525</xdr:rowOff>
    </xdr:to>
    <xdr:cxnSp macro="">
      <xdr:nvCxnSpPr>
        <xdr:cNvPr id="65" name="Straight Connector 2">
          <a:extLst>
            <a:ext uri="{FF2B5EF4-FFF2-40B4-BE49-F238E27FC236}">
              <a16:creationId xmlns:a16="http://schemas.microsoft.com/office/drawing/2014/main" id="{00000000-0008-0000-1300-000041000000}"/>
            </a:ext>
          </a:extLst>
        </xdr:cNvPr>
        <xdr:cNvCxnSpPr/>
      </xdr:nvCxnSpPr>
      <xdr:spPr>
        <a:xfrm>
          <a:off x="2047875" y="7505700"/>
          <a:ext cx="1" cy="320040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352425</xdr:colOff>
      <xdr:row>69</xdr:row>
      <xdr:rowOff>38100</xdr:rowOff>
    </xdr:from>
    <xdr:to>
      <xdr:col>1</xdr:col>
      <xdr:colOff>247650</xdr:colOff>
      <xdr:row>70</xdr:row>
      <xdr:rowOff>47625</xdr:rowOff>
    </xdr:to>
    <xdr:sp macro="" textlink="">
      <xdr:nvSpPr>
        <xdr:cNvPr id="66" name="TextBox 3">
          <a:extLst>
            <a:ext uri="{FF2B5EF4-FFF2-40B4-BE49-F238E27FC236}">
              <a16:creationId xmlns:a16="http://schemas.microsoft.com/office/drawing/2014/main" id="{00000000-0008-0000-1300-000042000000}"/>
            </a:ext>
          </a:extLst>
        </xdr:cNvPr>
        <xdr:cNvSpPr txBox="1"/>
      </xdr:nvSpPr>
      <xdr:spPr>
        <a:xfrm>
          <a:off x="352425" y="13220700"/>
          <a:ext cx="27622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nb-NO" sz="1100">
              <a:solidFill>
                <a:schemeClr val="dk1"/>
              </a:solidFill>
              <a:latin typeface="+mn-lt"/>
              <a:ea typeface="+mn-ea"/>
              <a:cs typeface="+mn-cs"/>
            </a:rPr>
            <a:t>A</a:t>
          </a:r>
        </a:p>
      </xdr:txBody>
    </xdr:sp>
    <xdr:clientData/>
  </xdr:twoCellAnchor>
  <xdr:twoCellAnchor>
    <xdr:from>
      <xdr:col>0</xdr:col>
      <xdr:colOff>352425</xdr:colOff>
      <xdr:row>69</xdr:row>
      <xdr:rowOff>138113</xdr:rowOff>
    </xdr:from>
    <xdr:to>
      <xdr:col>4</xdr:col>
      <xdr:colOff>19050</xdr:colOff>
      <xdr:row>76</xdr:row>
      <xdr:rowOff>161925</xdr:rowOff>
    </xdr:to>
    <xdr:cxnSp macro="">
      <xdr:nvCxnSpPr>
        <xdr:cNvPr id="67" name="Straight Connector 4">
          <a:extLst>
            <a:ext uri="{FF2B5EF4-FFF2-40B4-BE49-F238E27FC236}">
              <a16:creationId xmlns:a16="http://schemas.microsoft.com/office/drawing/2014/main" id="{00000000-0008-0000-1300-000043000000}"/>
            </a:ext>
          </a:extLst>
        </xdr:cNvPr>
        <xdr:cNvCxnSpPr>
          <a:stCxn id="66" idx="1"/>
        </xdr:cNvCxnSpPr>
      </xdr:nvCxnSpPr>
      <xdr:spPr>
        <a:xfrm>
          <a:off x="352425" y="13320713"/>
          <a:ext cx="1190625" cy="1357312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161925</xdr:colOff>
      <xdr:row>81</xdr:row>
      <xdr:rowOff>152400</xdr:rowOff>
    </xdr:from>
    <xdr:to>
      <xdr:col>5</xdr:col>
      <xdr:colOff>161925</xdr:colOff>
      <xdr:row>86</xdr:row>
      <xdr:rowOff>9525</xdr:rowOff>
    </xdr:to>
    <xdr:cxnSp macro="">
      <xdr:nvCxnSpPr>
        <xdr:cNvPr id="68" name="Straight Connector 5">
          <a:extLst>
            <a:ext uri="{FF2B5EF4-FFF2-40B4-BE49-F238E27FC236}">
              <a16:creationId xmlns:a16="http://schemas.microsoft.com/office/drawing/2014/main" id="{00000000-0008-0000-1300-000044000000}"/>
            </a:ext>
          </a:extLst>
        </xdr:cNvPr>
        <xdr:cNvCxnSpPr/>
      </xdr:nvCxnSpPr>
      <xdr:spPr>
        <a:xfrm>
          <a:off x="2066925" y="15621000"/>
          <a:ext cx="0" cy="819150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323850</xdr:colOff>
      <xdr:row>75</xdr:row>
      <xdr:rowOff>66675</xdr:rowOff>
    </xdr:from>
    <xdr:to>
      <xdr:col>4</xdr:col>
      <xdr:colOff>219075</xdr:colOff>
      <xdr:row>76</xdr:row>
      <xdr:rowOff>76200</xdr:rowOff>
    </xdr:to>
    <xdr:sp macro="" textlink="">
      <xdr:nvSpPr>
        <xdr:cNvPr id="69" name="TextBox 6">
          <a:extLst>
            <a:ext uri="{FF2B5EF4-FFF2-40B4-BE49-F238E27FC236}">
              <a16:creationId xmlns:a16="http://schemas.microsoft.com/office/drawing/2014/main" id="{00000000-0008-0000-1300-000045000000}"/>
            </a:ext>
          </a:extLst>
        </xdr:cNvPr>
        <xdr:cNvSpPr txBox="1"/>
      </xdr:nvSpPr>
      <xdr:spPr>
        <a:xfrm>
          <a:off x="1466850" y="14392275"/>
          <a:ext cx="27622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B</a:t>
          </a:r>
        </a:p>
      </xdr:txBody>
    </xdr:sp>
    <xdr:clientData/>
  </xdr:twoCellAnchor>
  <xdr:twoCellAnchor>
    <xdr:from>
      <xdr:col>4</xdr:col>
      <xdr:colOff>295275</xdr:colOff>
      <xdr:row>81</xdr:row>
      <xdr:rowOff>66676</xdr:rowOff>
    </xdr:from>
    <xdr:to>
      <xdr:col>5</xdr:col>
      <xdr:colOff>238125</xdr:colOff>
      <xdr:row>82</xdr:row>
      <xdr:rowOff>123826</xdr:rowOff>
    </xdr:to>
    <xdr:sp macro="" textlink="">
      <xdr:nvSpPr>
        <xdr:cNvPr id="70" name="TextBox 7">
          <a:extLst>
            <a:ext uri="{FF2B5EF4-FFF2-40B4-BE49-F238E27FC236}">
              <a16:creationId xmlns:a16="http://schemas.microsoft.com/office/drawing/2014/main" id="{00000000-0008-0000-1300-000046000000}"/>
            </a:ext>
          </a:extLst>
        </xdr:cNvPr>
        <xdr:cNvSpPr txBox="1"/>
      </xdr:nvSpPr>
      <xdr:spPr>
        <a:xfrm>
          <a:off x="1819275" y="15535276"/>
          <a:ext cx="32385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nb-NO" sz="1100">
              <a:solidFill>
                <a:schemeClr val="dk1"/>
              </a:solidFill>
              <a:latin typeface="+mn-lt"/>
              <a:ea typeface="+mn-ea"/>
              <a:cs typeface="+mn-cs"/>
            </a:rPr>
            <a:t>C</a:t>
          </a:r>
        </a:p>
      </xdr:txBody>
    </xdr:sp>
    <xdr:clientData/>
  </xdr:twoCellAnchor>
  <xdr:twoCellAnchor>
    <xdr:from>
      <xdr:col>1</xdr:col>
      <xdr:colOff>9525</xdr:colOff>
      <xdr:row>65</xdr:row>
      <xdr:rowOff>180975</xdr:rowOff>
    </xdr:from>
    <xdr:to>
      <xdr:col>6</xdr:col>
      <xdr:colOff>238125</xdr:colOff>
      <xdr:row>86</xdr:row>
      <xdr:rowOff>28575</xdr:rowOff>
    </xdr:to>
    <xdr:cxnSp macro="">
      <xdr:nvCxnSpPr>
        <xdr:cNvPr id="72" name="Straight Connector 1">
          <a:extLst>
            <a:ext uri="{FF2B5EF4-FFF2-40B4-BE49-F238E27FC236}">
              <a16:creationId xmlns:a16="http://schemas.microsoft.com/office/drawing/2014/main" id="{00000000-0008-0000-1300-000048000000}"/>
            </a:ext>
          </a:extLst>
        </xdr:cNvPr>
        <xdr:cNvCxnSpPr/>
      </xdr:nvCxnSpPr>
      <xdr:spPr>
        <a:xfrm>
          <a:off x="390525" y="12601575"/>
          <a:ext cx="2133600" cy="3857625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323850</xdr:colOff>
      <xdr:row>76</xdr:row>
      <xdr:rowOff>95250</xdr:rowOff>
    </xdr:from>
    <xdr:to>
      <xdr:col>5</xdr:col>
      <xdr:colOff>133350</xdr:colOff>
      <xdr:row>81</xdr:row>
      <xdr:rowOff>152400</xdr:rowOff>
    </xdr:to>
    <xdr:cxnSp macro="">
      <xdr:nvCxnSpPr>
        <xdr:cNvPr id="80" name="Straight Connector 5">
          <a:extLst>
            <a:ext uri="{FF2B5EF4-FFF2-40B4-BE49-F238E27FC236}">
              <a16:creationId xmlns:a16="http://schemas.microsoft.com/office/drawing/2014/main" id="{00000000-0008-0000-1300-000050000000}"/>
            </a:ext>
          </a:extLst>
        </xdr:cNvPr>
        <xdr:cNvCxnSpPr/>
      </xdr:nvCxnSpPr>
      <xdr:spPr>
        <a:xfrm>
          <a:off x="1466850" y="14611350"/>
          <a:ext cx="571500" cy="1009650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333375</xdr:colOff>
      <xdr:row>84</xdr:row>
      <xdr:rowOff>171450</xdr:rowOff>
    </xdr:from>
    <xdr:to>
      <xdr:col>5</xdr:col>
      <xdr:colOff>228600</xdr:colOff>
      <xdr:row>86</xdr:row>
      <xdr:rowOff>19050</xdr:rowOff>
    </xdr:to>
    <xdr:sp macro="" textlink="">
      <xdr:nvSpPr>
        <xdr:cNvPr id="83" name="TextBox 3">
          <a:extLst>
            <a:ext uri="{FF2B5EF4-FFF2-40B4-BE49-F238E27FC236}">
              <a16:creationId xmlns:a16="http://schemas.microsoft.com/office/drawing/2014/main" id="{00000000-0008-0000-1300-000053000000}"/>
            </a:ext>
          </a:extLst>
        </xdr:cNvPr>
        <xdr:cNvSpPr txBox="1"/>
      </xdr:nvSpPr>
      <xdr:spPr>
        <a:xfrm>
          <a:off x="1857375" y="16211550"/>
          <a:ext cx="27622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nb-NO" sz="1100">
              <a:solidFill>
                <a:schemeClr val="dk1"/>
              </a:solidFill>
              <a:latin typeface="+mn-lt"/>
              <a:ea typeface="+mn-ea"/>
              <a:cs typeface="+mn-cs"/>
            </a:rPr>
            <a:t>D</a:t>
          </a:r>
        </a:p>
      </xdr:txBody>
    </xdr:sp>
    <xdr:clientData/>
  </xdr:twoCellAnchor>
  <xdr:twoCellAnchor>
    <xdr:from>
      <xdr:col>2</xdr:col>
      <xdr:colOff>76200</xdr:colOff>
      <xdr:row>66</xdr:row>
      <xdr:rowOff>161925</xdr:rowOff>
    </xdr:from>
    <xdr:to>
      <xdr:col>2</xdr:col>
      <xdr:colOff>361950</xdr:colOff>
      <xdr:row>69</xdr:row>
      <xdr:rowOff>38100</xdr:rowOff>
    </xdr:to>
    <xdr:cxnSp macro="">
      <xdr:nvCxnSpPr>
        <xdr:cNvPr id="88" name="Rett pil 87">
          <a:extLst>
            <a:ext uri="{FF2B5EF4-FFF2-40B4-BE49-F238E27FC236}">
              <a16:creationId xmlns:a16="http://schemas.microsoft.com/office/drawing/2014/main" id="{00000000-0008-0000-1300-000058000000}"/>
            </a:ext>
          </a:extLst>
        </xdr:cNvPr>
        <xdr:cNvCxnSpPr/>
      </xdr:nvCxnSpPr>
      <xdr:spPr>
        <a:xfrm flipH="1">
          <a:off x="838200" y="12773025"/>
          <a:ext cx="285750" cy="4476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104773</xdr:rowOff>
    </xdr:from>
    <xdr:to>
      <xdr:col>7</xdr:col>
      <xdr:colOff>533400</xdr:colOff>
      <xdr:row>37</xdr:row>
      <xdr:rowOff>142875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00000000-0008-0000-1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152400</xdr:colOff>
      <xdr:row>32</xdr:row>
      <xdr:rowOff>142875</xdr:rowOff>
    </xdr:from>
    <xdr:to>
      <xdr:col>6</xdr:col>
      <xdr:colOff>95250</xdr:colOff>
      <xdr:row>34</xdr:row>
      <xdr:rowOff>38100</xdr:rowOff>
    </xdr:to>
    <xdr:sp macro="" textlink="">
      <xdr:nvSpPr>
        <xdr:cNvPr id="7" name="TekstSylinder 6">
          <a:extLst>
            <a:ext uri="{FF2B5EF4-FFF2-40B4-BE49-F238E27FC236}">
              <a16:creationId xmlns:a16="http://schemas.microsoft.com/office/drawing/2014/main" id="{00000000-0008-0000-1400-000007000000}"/>
            </a:ext>
          </a:extLst>
        </xdr:cNvPr>
        <xdr:cNvSpPr txBox="1"/>
      </xdr:nvSpPr>
      <xdr:spPr>
        <a:xfrm>
          <a:off x="2638425" y="32080200"/>
          <a:ext cx="11049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Materialer</a:t>
          </a:r>
        </a:p>
      </xdr:txBody>
    </xdr:sp>
    <xdr:clientData/>
  </xdr:twoCellAnchor>
  <xdr:twoCellAnchor>
    <xdr:from>
      <xdr:col>2</xdr:col>
      <xdr:colOff>133350</xdr:colOff>
      <xdr:row>22</xdr:row>
      <xdr:rowOff>161925</xdr:rowOff>
    </xdr:from>
    <xdr:to>
      <xdr:col>4</xdr:col>
      <xdr:colOff>142875</xdr:colOff>
      <xdr:row>24</xdr:row>
      <xdr:rowOff>123825</xdr:rowOff>
    </xdr:to>
    <xdr:sp macro="" textlink="">
      <xdr:nvSpPr>
        <xdr:cNvPr id="8" name="TekstSylinder 7">
          <a:extLst>
            <a:ext uri="{FF2B5EF4-FFF2-40B4-BE49-F238E27FC236}">
              <a16:creationId xmlns:a16="http://schemas.microsoft.com/office/drawing/2014/main" id="{00000000-0008-0000-1400-000008000000}"/>
            </a:ext>
          </a:extLst>
        </xdr:cNvPr>
        <xdr:cNvSpPr txBox="1"/>
      </xdr:nvSpPr>
      <xdr:spPr>
        <a:xfrm>
          <a:off x="1276350" y="30099000"/>
          <a:ext cx="1352550" cy="361950"/>
        </a:xfrm>
        <a:prstGeom prst="rect">
          <a:avLst/>
        </a:prstGeom>
        <a:noFill/>
        <a:ln w="9525" cmpd="sng">
          <a:solidFill>
            <a:schemeClr val="bg1">
              <a:alpha val="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Arbeidskraft</a:t>
          </a:r>
        </a:p>
      </xdr:txBody>
    </xdr:sp>
    <xdr:clientData/>
  </xdr:twoCellAnchor>
  <xdr:twoCellAnchor>
    <xdr:from>
      <xdr:col>1</xdr:col>
      <xdr:colOff>409575</xdr:colOff>
      <xdr:row>31</xdr:row>
      <xdr:rowOff>171450</xdr:rowOff>
    </xdr:from>
    <xdr:to>
      <xdr:col>2</xdr:col>
      <xdr:colOff>400050</xdr:colOff>
      <xdr:row>33</xdr:row>
      <xdr:rowOff>47625</xdr:rowOff>
    </xdr:to>
    <xdr:sp macro="" textlink="">
      <xdr:nvSpPr>
        <xdr:cNvPr id="10" name="TekstSylinder 9">
          <a:extLst>
            <a:ext uri="{FF2B5EF4-FFF2-40B4-BE49-F238E27FC236}">
              <a16:creationId xmlns:a16="http://schemas.microsoft.com/office/drawing/2014/main" id="{00000000-0008-0000-1400-00000A000000}"/>
            </a:ext>
          </a:extLst>
        </xdr:cNvPr>
        <xdr:cNvSpPr txBox="1"/>
      </xdr:nvSpPr>
      <xdr:spPr>
        <a:xfrm>
          <a:off x="790575" y="31908750"/>
          <a:ext cx="752475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40 000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8</xdr:col>
      <xdr:colOff>104775</xdr:colOff>
      <xdr:row>26</xdr:row>
      <xdr:rowOff>19050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CxnSpPr/>
      </xdr:nvCxnSpPr>
      <xdr:spPr>
        <a:xfrm>
          <a:off x="381000" y="390525"/>
          <a:ext cx="2771775" cy="4591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12</xdr:row>
      <xdr:rowOff>171450</xdr:rowOff>
    </xdr:from>
    <xdr:to>
      <xdr:col>5</xdr:col>
      <xdr:colOff>0</xdr:colOff>
      <xdr:row>26</xdr:row>
      <xdr:rowOff>9525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CxnSpPr/>
      </xdr:nvCxnSpPr>
      <xdr:spPr>
        <a:xfrm>
          <a:off x="381000" y="2457450"/>
          <a:ext cx="1524000" cy="251460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276225</xdr:colOff>
      <xdr:row>9</xdr:row>
      <xdr:rowOff>123825</xdr:rowOff>
    </xdr:from>
    <xdr:to>
      <xdr:col>4</xdr:col>
      <xdr:colOff>285750</xdr:colOff>
      <xdr:row>10</xdr:row>
      <xdr:rowOff>114300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1419225" y="1838325"/>
          <a:ext cx="390525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b)</a:t>
          </a:r>
        </a:p>
      </xdr:txBody>
    </xdr:sp>
    <xdr:clientData/>
  </xdr:twoCellAnchor>
  <xdr:twoCellAnchor>
    <xdr:from>
      <xdr:col>1</xdr:col>
      <xdr:colOff>38100</xdr:colOff>
      <xdr:row>11</xdr:row>
      <xdr:rowOff>0</xdr:rowOff>
    </xdr:from>
    <xdr:to>
      <xdr:col>3</xdr:col>
      <xdr:colOff>266700</xdr:colOff>
      <xdr:row>11</xdr:row>
      <xdr:rowOff>0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CxnSpPr/>
      </xdr:nvCxnSpPr>
      <xdr:spPr>
        <a:xfrm flipH="1">
          <a:off x="419100" y="2095500"/>
          <a:ext cx="990600" cy="0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276225</xdr:colOff>
      <xdr:row>11</xdr:row>
      <xdr:rowOff>0</xdr:rowOff>
    </xdr:from>
    <xdr:to>
      <xdr:col>3</xdr:col>
      <xdr:colOff>285750</xdr:colOff>
      <xdr:row>26</xdr:row>
      <xdr:rowOff>9525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CxnSpPr/>
      </xdr:nvCxnSpPr>
      <xdr:spPr>
        <a:xfrm>
          <a:off x="1419225" y="2095500"/>
          <a:ext cx="9525" cy="2876550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30</xdr:row>
      <xdr:rowOff>9525</xdr:rowOff>
    </xdr:from>
    <xdr:to>
      <xdr:col>8</xdr:col>
      <xdr:colOff>104775</xdr:colOff>
      <xdr:row>54</xdr:row>
      <xdr:rowOff>19050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CxnSpPr/>
      </xdr:nvCxnSpPr>
      <xdr:spPr>
        <a:xfrm>
          <a:off x="381000" y="390525"/>
          <a:ext cx="2771775" cy="4591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40</xdr:row>
      <xdr:rowOff>171450</xdr:rowOff>
    </xdr:from>
    <xdr:to>
      <xdr:col>5</xdr:col>
      <xdr:colOff>0</xdr:colOff>
      <xdr:row>54</xdr:row>
      <xdr:rowOff>9525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CxnSpPr/>
      </xdr:nvCxnSpPr>
      <xdr:spPr>
        <a:xfrm>
          <a:off x="381000" y="2457450"/>
          <a:ext cx="1524000" cy="251460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45</xdr:row>
      <xdr:rowOff>0</xdr:rowOff>
    </xdr:from>
    <xdr:to>
      <xdr:col>9</xdr:col>
      <xdr:colOff>28575</xdr:colOff>
      <xdr:row>71</xdr:row>
      <xdr:rowOff>28575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591550"/>
          <a:ext cx="5953125" cy="4981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9</xdr:col>
      <xdr:colOff>28575</xdr:colOff>
      <xdr:row>133</xdr:row>
      <xdr:rowOff>28575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402550"/>
          <a:ext cx="5953125" cy="4981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6</xdr:row>
      <xdr:rowOff>9525</xdr:rowOff>
    </xdr:from>
    <xdr:to>
      <xdr:col>9</xdr:col>
      <xdr:colOff>9525</xdr:colOff>
      <xdr:row>26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CxnSpPr/>
      </xdr:nvCxnSpPr>
      <xdr:spPr>
        <a:xfrm>
          <a:off x="400050" y="1152525"/>
          <a:ext cx="3038475" cy="381000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11</xdr:row>
      <xdr:rowOff>0</xdr:rowOff>
    </xdr:from>
    <xdr:to>
      <xdr:col>13</xdr:col>
      <xdr:colOff>9525</xdr:colOff>
      <xdr:row>26</xdr:row>
      <xdr:rowOff>9525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CxnSpPr/>
      </xdr:nvCxnSpPr>
      <xdr:spPr>
        <a:xfrm>
          <a:off x="390525" y="2095500"/>
          <a:ext cx="4572000" cy="28765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85725</xdr:colOff>
      <xdr:row>10</xdr:row>
      <xdr:rowOff>85725</xdr:rowOff>
    </xdr:from>
    <xdr:to>
      <xdr:col>1</xdr:col>
      <xdr:colOff>361950</xdr:colOff>
      <xdr:row>11</xdr:row>
      <xdr:rowOff>95250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 txBox="1"/>
      </xdr:nvSpPr>
      <xdr:spPr>
        <a:xfrm>
          <a:off x="466725" y="1990725"/>
          <a:ext cx="276225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A</a:t>
          </a:r>
        </a:p>
      </xdr:txBody>
    </xdr:sp>
    <xdr:clientData/>
  </xdr:twoCellAnchor>
  <xdr:twoCellAnchor>
    <xdr:from>
      <xdr:col>1</xdr:col>
      <xdr:colOff>28575</xdr:colOff>
      <xdr:row>11</xdr:row>
      <xdr:rowOff>47625</xdr:rowOff>
    </xdr:from>
    <xdr:to>
      <xdr:col>5</xdr:col>
      <xdr:colOff>0</xdr:colOff>
      <xdr:row>16</xdr:row>
      <xdr:rowOff>28575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CxnSpPr/>
      </xdr:nvCxnSpPr>
      <xdr:spPr>
        <a:xfrm>
          <a:off x="409575" y="2143125"/>
          <a:ext cx="1495425" cy="933450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16</xdr:row>
      <xdr:rowOff>38100</xdr:rowOff>
    </xdr:from>
    <xdr:to>
      <xdr:col>9</xdr:col>
      <xdr:colOff>19050</xdr:colOff>
      <xdr:row>26</xdr:row>
      <xdr:rowOff>38100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CxnSpPr/>
      </xdr:nvCxnSpPr>
      <xdr:spPr>
        <a:xfrm>
          <a:off x="1914525" y="3086100"/>
          <a:ext cx="1533525" cy="1914525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38100</xdr:colOff>
      <xdr:row>14</xdr:row>
      <xdr:rowOff>161925</xdr:rowOff>
    </xdr:from>
    <xdr:to>
      <xdr:col>5</xdr:col>
      <xdr:colOff>314325</xdr:colOff>
      <xdr:row>15</xdr:row>
      <xdr:rowOff>171450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 txBox="1"/>
      </xdr:nvSpPr>
      <xdr:spPr>
        <a:xfrm>
          <a:off x="1943100" y="2828925"/>
          <a:ext cx="276225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B</a:t>
          </a:r>
        </a:p>
      </xdr:txBody>
    </xdr:sp>
    <xdr:clientData/>
  </xdr:twoCellAnchor>
  <xdr:twoCellAnchor>
    <xdr:from>
      <xdr:col>8</xdr:col>
      <xdr:colOff>371475</xdr:colOff>
      <xdr:row>24</xdr:row>
      <xdr:rowOff>133350</xdr:rowOff>
    </xdr:from>
    <xdr:to>
      <xdr:col>9</xdr:col>
      <xdr:colOff>266700</xdr:colOff>
      <xdr:row>25</xdr:row>
      <xdr:rowOff>142875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SpPr txBox="1"/>
      </xdr:nvSpPr>
      <xdr:spPr>
        <a:xfrm>
          <a:off x="3419475" y="4705350"/>
          <a:ext cx="276225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C</a:t>
          </a:r>
        </a:p>
      </xdr:txBody>
    </xdr:sp>
    <xdr:clientData/>
  </xdr:twoCellAnchor>
  <xdr:twoCellAnchor>
    <xdr:from>
      <xdr:col>0</xdr:col>
      <xdr:colOff>361950</xdr:colOff>
      <xdr:row>15</xdr:row>
      <xdr:rowOff>180975</xdr:rowOff>
    </xdr:from>
    <xdr:to>
      <xdr:col>7</xdr:col>
      <xdr:colOff>9525</xdr:colOff>
      <xdr:row>26</xdr:row>
      <xdr:rowOff>19050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CxnSpPr/>
      </xdr:nvCxnSpPr>
      <xdr:spPr>
        <a:xfrm>
          <a:off x="361950" y="3038475"/>
          <a:ext cx="2314575" cy="1943100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66675</xdr:colOff>
      <xdr:row>14</xdr:row>
      <xdr:rowOff>9525</xdr:rowOff>
    </xdr:from>
    <xdr:to>
      <xdr:col>3</xdr:col>
      <xdr:colOff>314325</xdr:colOff>
      <xdr:row>17</xdr:row>
      <xdr:rowOff>123825</xdr:rowOff>
    </xdr:to>
    <xdr:cxnSp macro="">
      <xdr:nvCxnSpPr>
        <xdr:cNvPr id="26" name="Straight Arrow Connector 25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CxnSpPr/>
      </xdr:nvCxnSpPr>
      <xdr:spPr>
        <a:xfrm flipV="1">
          <a:off x="828675" y="2676525"/>
          <a:ext cx="628650" cy="685800"/>
        </a:xfrm>
        <a:prstGeom prst="straightConnector1">
          <a:avLst/>
        </a:prstGeom>
        <a:ln>
          <a:prstDash val="dash"/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219075</xdr:colOff>
      <xdr:row>19</xdr:row>
      <xdr:rowOff>171451</xdr:rowOff>
    </xdr:from>
    <xdr:to>
      <xdr:col>7</xdr:col>
      <xdr:colOff>76200</xdr:colOff>
      <xdr:row>23</xdr:row>
      <xdr:rowOff>57150</xdr:rowOff>
    </xdr:to>
    <xdr:cxnSp macro="">
      <xdr:nvCxnSpPr>
        <xdr:cNvPr id="28" name="Straight Arrow Connector 27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CxnSpPr/>
      </xdr:nvCxnSpPr>
      <xdr:spPr>
        <a:xfrm flipV="1">
          <a:off x="2124075" y="3790951"/>
          <a:ext cx="619125" cy="647699"/>
        </a:xfrm>
        <a:prstGeom prst="straightConnector1">
          <a:avLst/>
        </a:prstGeom>
        <a:ln>
          <a:prstDash val="dash"/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146400</xdr:colOff>
      <xdr:row>19</xdr:row>
      <xdr:rowOff>68531</xdr:rowOff>
    </xdr:from>
    <xdr:to>
      <xdr:col>5</xdr:col>
      <xdr:colOff>302850</xdr:colOff>
      <xdr:row>20</xdr:row>
      <xdr:rowOff>144731</xdr:rowOff>
    </xdr:to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SpPr txBox="1"/>
      </xdr:nvSpPr>
      <xdr:spPr>
        <a:xfrm rot="2548159">
          <a:off x="1289400" y="3688031"/>
          <a:ext cx="91845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DB = 75 000</a:t>
          </a:r>
        </a:p>
      </xdr:txBody>
    </xdr:sp>
    <xdr:clientData/>
  </xdr:twoCellAnchor>
  <xdr:twoCellAnchor>
    <xdr:from>
      <xdr:col>2</xdr:col>
      <xdr:colOff>295275</xdr:colOff>
      <xdr:row>12</xdr:row>
      <xdr:rowOff>57150</xdr:rowOff>
    </xdr:from>
    <xdr:to>
      <xdr:col>8</xdr:col>
      <xdr:colOff>323850</xdr:colOff>
      <xdr:row>22</xdr:row>
      <xdr:rowOff>95250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CxnSpPr/>
      </xdr:nvCxnSpPr>
      <xdr:spPr>
        <a:xfrm>
          <a:off x="1057275" y="2343150"/>
          <a:ext cx="2314575" cy="1943100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23</xdr:row>
      <xdr:rowOff>66675</xdr:rowOff>
    </xdr:from>
    <xdr:to>
      <xdr:col>8</xdr:col>
      <xdr:colOff>28575</xdr:colOff>
      <xdr:row>46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CxnSpPr/>
      </xdr:nvCxnSpPr>
      <xdr:spPr>
        <a:xfrm>
          <a:off x="400050" y="638175"/>
          <a:ext cx="2295525" cy="43243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31</xdr:row>
      <xdr:rowOff>0</xdr:rowOff>
    </xdr:from>
    <xdr:to>
      <xdr:col>10</xdr:col>
      <xdr:colOff>9525</xdr:colOff>
      <xdr:row>46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CxnSpPr/>
      </xdr:nvCxnSpPr>
      <xdr:spPr>
        <a:xfrm>
          <a:off x="390525" y="2095500"/>
          <a:ext cx="3048000" cy="286702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38100</xdr:colOff>
      <xdr:row>31</xdr:row>
      <xdr:rowOff>47625</xdr:rowOff>
    </xdr:from>
    <xdr:to>
      <xdr:col>6</xdr:col>
      <xdr:colOff>28575</xdr:colOff>
      <xdr:row>38</xdr:row>
      <xdr:rowOff>133350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CxnSpPr/>
      </xdr:nvCxnSpPr>
      <xdr:spPr>
        <a:xfrm>
          <a:off x="914400" y="5762625"/>
          <a:ext cx="2428875" cy="1419225"/>
        </a:xfrm>
        <a:prstGeom prst="line">
          <a:avLst/>
        </a:prstGeom>
        <a:ln w="22225" cmpd="sng">
          <a:solidFill>
            <a:schemeClr val="accent2">
              <a:lumMod val="75000"/>
            </a:schemeClr>
          </a:solidFill>
          <a:prstDash val="dash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38100</xdr:colOff>
      <xdr:row>38</xdr:row>
      <xdr:rowOff>133350</xdr:rowOff>
    </xdr:from>
    <xdr:to>
      <xdr:col>8</xdr:col>
      <xdr:colOff>0</xdr:colOff>
      <xdr:row>46</xdr:row>
      <xdr:rowOff>9525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CxnSpPr/>
      </xdr:nvCxnSpPr>
      <xdr:spPr>
        <a:xfrm>
          <a:off x="3352800" y="7181850"/>
          <a:ext cx="1181100" cy="1409700"/>
        </a:xfrm>
        <a:prstGeom prst="line">
          <a:avLst/>
        </a:prstGeom>
        <a:ln w="22225" cmpd="sng">
          <a:solidFill>
            <a:schemeClr val="accent2">
              <a:lumMod val="75000"/>
            </a:schemeClr>
          </a:solidFill>
          <a:prstDash val="dash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600075</xdr:colOff>
      <xdr:row>29</xdr:row>
      <xdr:rowOff>180975</xdr:rowOff>
    </xdr:from>
    <xdr:to>
      <xdr:col>2</xdr:col>
      <xdr:colOff>266700</xdr:colOff>
      <xdr:row>31</xdr:row>
      <xdr:rowOff>0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SpPr txBox="1"/>
      </xdr:nvSpPr>
      <xdr:spPr>
        <a:xfrm>
          <a:off x="866775" y="5705475"/>
          <a:ext cx="276225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A</a:t>
          </a:r>
        </a:p>
      </xdr:txBody>
    </xdr:sp>
    <xdr:clientData/>
  </xdr:twoCellAnchor>
  <xdr:twoCellAnchor>
    <xdr:from>
      <xdr:col>6</xdr:col>
      <xdr:colOff>38100</xdr:colOff>
      <xdr:row>37</xdr:row>
      <xdr:rowOff>28575</xdr:rowOff>
    </xdr:from>
    <xdr:to>
      <xdr:col>6</xdr:col>
      <xdr:colOff>314325</xdr:colOff>
      <xdr:row>38</xdr:row>
      <xdr:rowOff>38100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SpPr txBox="1"/>
      </xdr:nvSpPr>
      <xdr:spPr>
        <a:xfrm>
          <a:off x="3352800" y="7077075"/>
          <a:ext cx="276225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B</a:t>
          </a:r>
        </a:p>
      </xdr:txBody>
    </xdr:sp>
    <xdr:clientData/>
  </xdr:twoCellAnchor>
  <xdr:twoCellAnchor>
    <xdr:from>
      <xdr:col>7</xdr:col>
      <xdr:colOff>590550</xdr:colOff>
      <xdr:row>44</xdr:row>
      <xdr:rowOff>133350</xdr:rowOff>
    </xdr:from>
    <xdr:to>
      <xdr:col>8</xdr:col>
      <xdr:colOff>257175</xdr:colOff>
      <xdr:row>45</xdr:row>
      <xdr:rowOff>142875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SpPr txBox="1"/>
      </xdr:nvSpPr>
      <xdr:spPr>
        <a:xfrm>
          <a:off x="4514850" y="8515350"/>
          <a:ext cx="276225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C</a:t>
          </a:r>
        </a:p>
      </xdr:txBody>
    </xdr:sp>
    <xdr:clientData/>
  </xdr:twoCellAnchor>
  <xdr:twoCellAnchor>
    <xdr:from>
      <xdr:col>2</xdr:col>
      <xdr:colOff>19050</xdr:colOff>
      <xdr:row>88</xdr:row>
      <xdr:rowOff>66675</xdr:rowOff>
    </xdr:from>
    <xdr:to>
      <xdr:col>8</xdr:col>
      <xdr:colOff>28575</xdr:colOff>
      <xdr:row>111</xdr:row>
      <xdr:rowOff>0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CxnSpPr/>
      </xdr:nvCxnSpPr>
      <xdr:spPr>
        <a:xfrm>
          <a:off x="895350" y="4448175"/>
          <a:ext cx="3667125" cy="43243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96</xdr:row>
      <xdr:rowOff>0</xdr:rowOff>
    </xdr:from>
    <xdr:to>
      <xdr:col>10</xdr:col>
      <xdr:colOff>9525</xdr:colOff>
      <xdr:row>111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A00-00001A000000}"/>
            </a:ext>
          </a:extLst>
        </xdr:cNvPr>
        <xdr:cNvCxnSpPr/>
      </xdr:nvCxnSpPr>
      <xdr:spPr>
        <a:xfrm>
          <a:off x="885825" y="5905500"/>
          <a:ext cx="4876800" cy="286702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38100</xdr:colOff>
      <xdr:row>96</xdr:row>
      <xdr:rowOff>47625</xdr:rowOff>
    </xdr:from>
    <xdr:to>
      <xdr:col>6</xdr:col>
      <xdr:colOff>28575</xdr:colOff>
      <xdr:row>103</xdr:row>
      <xdr:rowOff>133350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A00-00001B000000}"/>
            </a:ext>
          </a:extLst>
        </xdr:cNvPr>
        <xdr:cNvCxnSpPr/>
      </xdr:nvCxnSpPr>
      <xdr:spPr>
        <a:xfrm>
          <a:off x="914400" y="5953125"/>
          <a:ext cx="2428875" cy="1419225"/>
        </a:xfrm>
        <a:prstGeom prst="line">
          <a:avLst/>
        </a:prstGeom>
        <a:ln w="22225" cmpd="sng">
          <a:solidFill>
            <a:schemeClr val="accent2">
              <a:lumMod val="75000"/>
            </a:schemeClr>
          </a:solidFill>
          <a:prstDash val="dash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38100</xdr:colOff>
      <xdr:row>103</xdr:row>
      <xdr:rowOff>133350</xdr:rowOff>
    </xdr:from>
    <xdr:to>
      <xdr:col>8</xdr:col>
      <xdr:colOff>0</xdr:colOff>
      <xdr:row>111</xdr:row>
      <xdr:rowOff>9525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A00-00001C000000}"/>
            </a:ext>
          </a:extLst>
        </xdr:cNvPr>
        <xdr:cNvCxnSpPr/>
      </xdr:nvCxnSpPr>
      <xdr:spPr>
        <a:xfrm>
          <a:off x="3352800" y="7372350"/>
          <a:ext cx="1181100" cy="1409700"/>
        </a:xfrm>
        <a:prstGeom prst="line">
          <a:avLst/>
        </a:prstGeom>
        <a:ln w="22225" cmpd="sng">
          <a:solidFill>
            <a:schemeClr val="accent2">
              <a:lumMod val="75000"/>
            </a:schemeClr>
          </a:solidFill>
          <a:prstDash val="dash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600075</xdr:colOff>
      <xdr:row>94</xdr:row>
      <xdr:rowOff>180975</xdr:rowOff>
    </xdr:from>
    <xdr:to>
      <xdr:col>2</xdr:col>
      <xdr:colOff>266700</xdr:colOff>
      <xdr:row>96</xdr:row>
      <xdr:rowOff>0</xdr:rowOff>
    </xdr:to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A00-00001D000000}"/>
            </a:ext>
          </a:extLst>
        </xdr:cNvPr>
        <xdr:cNvSpPr txBox="1"/>
      </xdr:nvSpPr>
      <xdr:spPr>
        <a:xfrm>
          <a:off x="866775" y="5705475"/>
          <a:ext cx="276225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A</a:t>
          </a:r>
        </a:p>
      </xdr:txBody>
    </xdr:sp>
    <xdr:clientData/>
  </xdr:twoCellAnchor>
  <xdr:twoCellAnchor>
    <xdr:from>
      <xdr:col>6</xdr:col>
      <xdr:colOff>38100</xdr:colOff>
      <xdr:row>102</xdr:row>
      <xdr:rowOff>28575</xdr:rowOff>
    </xdr:from>
    <xdr:to>
      <xdr:col>6</xdr:col>
      <xdr:colOff>314325</xdr:colOff>
      <xdr:row>103</xdr:row>
      <xdr:rowOff>38100</xdr:rowOff>
    </xdr:to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A00-00001E000000}"/>
            </a:ext>
          </a:extLst>
        </xdr:cNvPr>
        <xdr:cNvSpPr txBox="1"/>
      </xdr:nvSpPr>
      <xdr:spPr>
        <a:xfrm>
          <a:off x="3352800" y="7077075"/>
          <a:ext cx="276225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B</a:t>
          </a:r>
        </a:p>
      </xdr:txBody>
    </xdr:sp>
    <xdr:clientData/>
  </xdr:twoCellAnchor>
  <xdr:twoCellAnchor>
    <xdr:from>
      <xdr:col>7</xdr:col>
      <xdr:colOff>590550</xdr:colOff>
      <xdr:row>109</xdr:row>
      <xdr:rowOff>133350</xdr:rowOff>
    </xdr:from>
    <xdr:to>
      <xdr:col>8</xdr:col>
      <xdr:colOff>257175</xdr:colOff>
      <xdr:row>110</xdr:row>
      <xdr:rowOff>142875</xdr:rowOff>
    </xdr:to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0000000-0008-0000-0A00-00001F000000}"/>
            </a:ext>
          </a:extLst>
        </xdr:cNvPr>
        <xdr:cNvSpPr txBox="1"/>
      </xdr:nvSpPr>
      <xdr:spPr>
        <a:xfrm>
          <a:off x="4514850" y="8515350"/>
          <a:ext cx="276225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C</a:t>
          </a:r>
        </a:p>
      </xdr:txBody>
    </xdr:sp>
    <xdr:clientData/>
  </xdr:twoCellAnchor>
  <xdr:twoCellAnchor>
    <xdr:from>
      <xdr:col>2</xdr:col>
      <xdr:colOff>9525</xdr:colOff>
      <xdr:row>93</xdr:row>
      <xdr:rowOff>57150</xdr:rowOff>
    </xdr:from>
    <xdr:to>
      <xdr:col>7</xdr:col>
      <xdr:colOff>19050</xdr:colOff>
      <xdr:row>111</xdr:row>
      <xdr:rowOff>9525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A00-000020000000}"/>
            </a:ext>
          </a:extLst>
        </xdr:cNvPr>
        <xdr:cNvCxnSpPr/>
      </xdr:nvCxnSpPr>
      <xdr:spPr>
        <a:xfrm flipH="1" flipV="1">
          <a:off x="885825" y="17792700"/>
          <a:ext cx="3057525" cy="3390900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504825</xdr:colOff>
      <xdr:row>92</xdr:row>
      <xdr:rowOff>9525</xdr:rowOff>
    </xdr:from>
    <xdr:to>
      <xdr:col>7</xdr:col>
      <xdr:colOff>514350</xdr:colOff>
      <xdr:row>109</xdr:row>
      <xdr:rowOff>161925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A00-000021000000}"/>
            </a:ext>
          </a:extLst>
        </xdr:cNvPr>
        <xdr:cNvCxnSpPr/>
      </xdr:nvCxnSpPr>
      <xdr:spPr>
        <a:xfrm flipH="1" flipV="1">
          <a:off x="1381125" y="17554575"/>
          <a:ext cx="3057525" cy="3390900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228600</xdr:colOff>
      <xdr:row>96</xdr:row>
      <xdr:rowOff>28575</xdr:rowOff>
    </xdr:from>
    <xdr:to>
      <xdr:col>3</xdr:col>
      <xdr:colOff>495300</xdr:colOff>
      <xdr:row>97</xdr:row>
      <xdr:rowOff>85725</xdr:rowOff>
    </xdr:to>
    <xdr:cxnSp macro="">
      <xdr:nvCxnSpPr>
        <xdr:cNvPr id="35" name="Straight Arrow Connector 34">
          <a:extLst>
            <a:ext uri="{FF2B5EF4-FFF2-40B4-BE49-F238E27FC236}">
              <a16:creationId xmlns:a16="http://schemas.microsoft.com/office/drawing/2014/main" id="{00000000-0008-0000-0A00-000023000000}"/>
            </a:ext>
          </a:extLst>
        </xdr:cNvPr>
        <xdr:cNvCxnSpPr/>
      </xdr:nvCxnSpPr>
      <xdr:spPr>
        <a:xfrm flipV="1">
          <a:off x="1714500" y="18335625"/>
          <a:ext cx="26670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581025</xdr:colOff>
      <xdr:row>108</xdr:row>
      <xdr:rowOff>123825</xdr:rowOff>
    </xdr:from>
    <xdr:to>
      <xdr:col>7</xdr:col>
      <xdr:colOff>276225</xdr:colOff>
      <xdr:row>110</xdr:row>
      <xdr:rowOff>28575</xdr:rowOff>
    </xdr:to>
    <xdr:cxnSp macro="">
      <xdr:nvCxnSpPr>
        <xdr:cNvPr id="37" name="Straight Arrow Connector 36">
          <a:extLst>
            <a:ext uri="{FF2B5EF4-FFF2-40B4-BE49-F238E27FC236}">
              <a16:creationId xmlns:a16="http://schemas.microsoft.com/office/drawing/2014/main" id="{00000000-0008-0000-0A00-000025000000}"/>
            </a:ext>
          </a:extLst>
        </xdr:cNvPr>
        <xdr:cNvCxnSpPr/>
      </xdr:nvCxnSpPr>
      <xdr:spPr>
        <a:xfrm flipV="1">
          <a:off x="3895725" y="20716875"/>
          <a:ext cx="304800" cy="2857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552450</xdr:colOff>
      <xdr:row>111</xdr:row>
      <xdr:rowOff>57150</xdr:rowOff>
    </xdr:from>
    <xdr:to>
      <xdr:col>7</xdr:col>
      <xdr:colOff>219075</xdr:colOff>
      <xdr:row>112</xdr:row>
      <xdr:rowOff>57150</xdr:rowOff>
    </xdr:to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00000000-0008-0000-0A00-000027000000}"/>
            </a:ext>
          </a:extLst>
        </xdr:cNvPr>
        <xdr:cNvSpPr txBox="1"/>
      </xdr:nvSpPr>
      <xdr:spPr>
        <a:xfrm>
          <a:off x="3867150" y="21231225"/>
          <a:ext cx="276225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E</a:t>
          </a:r>
        </a:p>
      </xdr:txBody>
    </xdr:sp>
    <xdr:clientData/>
  </xdr:twoCellAnchor>
  <xdr:twoCellAnchor>
    <xdr:from>
      <xdr:col>1</xdr:col>
      <xdr:colOff>314325</xdr:colOff>
      <xdr:row>92</xdr:row>
      <xdr:rowOff>85725</xdr:rowOff>
    </xdr:from>
    <xdr:to>
      <xdr:col>1</xdr:col>
      <xdr:colOff>590550</xdr:colOff>
      <xdr:row>93</xdr:row>
      <xdr:rowOff>95250</xdr:rowOff>
    </xdr:to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00000000-0008-0000-0A00-000028000000}"/>
            </a:ext>
          </a:extLst>
        </xdr:cNvPr>
        <xdr:cNvSpPr txBox="1"/>
      </xdr:nvSpPr>
      <xdr:spPr>
        <a:xfrm>
          <a:off x="581025" y="17630775"/>
          <a:ext cx="276225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D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66675</xdr:rowOff>
    </xdr:from>
    <xdr:to>
      <xdr:col>7</xdr:col>
      <xdr:colOff>28575</xdr:colOff>
      <xdr:row>26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CxnSpPr/>
      </xdr:nvCxnSpPr>
      <xdr:spPr>
        <a:xfrm>
          <a:off x="400050" y="638175"/>
          <a:ext cx="2295525" cy="43243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11</xdr:row>
      <xdr:rowOff>0</xdr:rowOff>
    </xdr:from>
    <xdr:to>
      <xdr:col>9</xdr:col>
      <xdr:colOff>9525</xdr:colOff>
      <xdr:row>26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CxnSpPr/>
      </xdr:nvCxnSpPr>
      <xdr:spPr>
        <a:xfrm>
          <a:off x="390525" y="2095500"/>
          <a:ext cx="3048000" cy="286702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85725</xdr:colOff>
      <xdr:row>10</xdr:row>
      <xdr:rowOff>85725</xdr:rowOff>
    </xdr:from>
    <xdr:to>
      <xdr:col>1</xdr:col>
      <xdr:colOff>361950</xdr:colOff>
      <xdr:row>11</xdr:row>
      <xdr:rowOff>95250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466725" y="1990725"/>
          <a:ext cx="276225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A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55</xdr:row>
      <xdr:rowOff>0</xdr:rowOff>
    </xdr:from>
    <xdr:to>
      <xdr:col>8</xdr:col>
      <xdr:colOff>390525</xdr:colOff>
      <xdr:row>81</xdr:row>
      <xdr:rowOff>28575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91550"/>
          <a:ext cx="5953125" cy="4981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8</xdr:col>
      <xdr:colOff>390525</xdr:colOff>
      <xdr:row>143</xdr:row>
      <xdr:rowOff>28575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431125"/>
          <a:ext cx="5953125" cy="4981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8</xdr:col>
      <xdr:colOff>390525</xdr:colOff>
      <xdr:row>186</xdr:row>
      <xdr:rowOff>28575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632150"/>
          <a:ext cx="5953125" cy="4981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6</xdr:row>
      <xdr:rowOff>9525</xdr:rowOff>
    </xdr:from>
    <xdr:to>
      <xdr:col>7</xdr:col>
      <xdr:colOff>333375</xdr:colOff>
      <xdr:row>26</xdr:row>
      <xdr:rowOff>9525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CxnSpPr/>
      </xdr:nvCxnSpPr>
      <xdr:spPr>
        <a:xfrm>
          <a:off x="400050" y="1152525"/>
          <a:ext cx="2600325" cy="381952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28575</xdr:colOff>
      <xdr:row>9</xdr:row>
      <xdr:rowOff>9525</xdr:rowOff>
    </xdr:from>
    <xdr:to>
      <xdr:col>10</xdr:col>
      <xdr:colOff>314325</xdr:colOff>
      <xdr:row>26</xdr:row>
      <xdr:rowOff>19050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CxnSpPr/>
      </xdr:nvCxnSpPr>
      <xdr:spPr>
        <a:xfrm>
          <a:off x="409575" y="1724025"/>
          <a:ext cx="3714750" cy="32575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85725</xdr:colOff>
      <xdr:row>8</xdr:row>
      <xdr:rowOff>66675</xdr:rowOff>
    </xdr:from>
    <xdr:to>
      <xdr:col>0</xdr:col>
      <xdr:colOff>361950</xdr:colOff>
      <xdr:row>9</xdr:row>
      <xdr:rowOff>76200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/>
      </xdr:nvSpPr>
      <xdr:spPr>
        <a:xfrm>
          <a:off x="85725" y="1590675"/>
          <a:ext cx="276225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A</a:t>
          </a:r>
        </a:p>
      </xdr:txBody>
    </xdr:sp>
    <xdr:clientData/>
  </xdr:twoCellAnchor>
  <xdr:twoCellAnchor>
    <xdr:from>
      <xdr:col>1</xdr:col>
      <xdr:colOff>28575</xdr:colOff>
      <xdr:row>16</xdr:row>
      <xdr:rowOff>38100</xdr:rowOff>
    </xdr:from>
    <xdr:to>
      <xdr:col>4</xdr:col>
      <xdr:colOff>142875</xdr:colOff>
      <xdr:row>16</xdr:row>
      <xdr:rowOff>47625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CxnSpPr/>
      </xdr:nvCxnSpPr>
      <xdr:spPr>
        <a:xfrm flipV="1">
          <a:off x="409575" y="3086100"/>
          <a:ext cx="1257300" cy="9525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142875</xdr:colOff>
      <xdr:row>16</xdr:row>
      <xdr:rowOff>28575</xdr:rowOff>
    </xdr:from>
    <xdr:to>
      <xdr:col>7</xdr:col>
      <xdr:colOff>314325</xdr:colOff>
      <xdr:row>26</xdr:row>
      <xdr:rowOff>19050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CxnSpPr/>
      </xdr:nvCxnSpPr>
      <xdr:spPr>
        <a:xfrm>
          <a:off x="1666875" y="3076575"/>
          <a:ext cx="1314450" cy="1905000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266700</xdr:colOff>
      <xdr:row>12</xdr:row>
      <xdr:rowOff>47625</xdr:rowOff>
    </xdr:from>
    <xdr:to>
      <xdr:col>4</xdr:col>
      <xdr:colOff>161925</xdr:colOff>
      <xdr:row>13</xdr:row>
      <xdr:rowOff>57150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SpPr txBox="1"/>
      </xdr:nvSpPr>
      <xdr:spPr>
        <a:xfrm>
          <a:off x="1409700" y="2333625"/>
          <a:ext cx="276225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B</a:t>
          </a:r>
        </a:p>
      </xdr:txBody>
    </xdr:sp>
    <xdr:clientData/>
  </xdr:twoCellAnchor>
  <xdr:twoCellAnchor>
    <xdr:from>
      <xdr:col>7</xdr:col>
      <xdr:colOff>285750</xdr:colOff>
      <xdr:row>24</xdr:row>
      <xdr:rowOff>123825</xdr:rowOff>
    </xdr:from>
    <xdr:to>
      <xdr:col>8</xdr:col>
      <xdr:colOff>180975</xdr:colOff>
      <xdr:row>25</xdr:row>
      <xdr:rowOff>133350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SpPr txBox="1"/>
      </xdr:nvSpPr>
      <xdr:spPr>
        <a:xfrm>
          <a:off x="2952750" y="4695825"/>
          <a:ext cx="276225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C</a:t>
          </a:r>
        </a:p>
      </xdr:txBody>
    </xdr:sp>
    <xdr:clientData/>
  </xdr:twoCellAnchor>
  <xdr:twoCellAnchor>
    <xdr:from>
      <xdr:col>1</xdr:col>
      <xdr:colOff>0</xdr:colOff>
      <xdr:row>18</xdr:row>
      <xdr:rowOff>114300</xdr:rowOff>
    </xdr:from>
    <xdr:to>
      <xdr:col>5</xdr:col>
      <xdr:colOff>9525</xdr:colOff>
      <xdr:row>26</xdr:row>
      <xdr:rowOff>9525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CxnSpPr/>
      </xdr:nvCxnSpPr>
      <xdr:spPr>
        <a:xfrm>
          <a:off x="381000" y="3543300"/>
          <a:ext cx="1533525" cy="1428750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161925</xdr:colOff>
      <xdr:row>14</xdr:row>
      <xdr:rowOff>76200</xdr:rowOff>
    </xdr:from>
    <xdr:to>
      <xdr:col>3</xdr:col>
      <xdr:colOff>123825</xdr:colOff>
      <xdr:row>18</xdr:row>
      <xdr:rowOff>57150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CxnSpPr/>
      </xdr:nvCxnSpPr>
      <xdr:spPr>
        <a:xfrm flipV="1">
          <a:off x="542925" y="2743200"/>
          <a:ext cx="723900" cy="742950"/>
        </a:xfrm>
        <a:prstGeom prst="straightConnector1">
          <a:avLst/>
        </a:prstGeom>
        <a:ln>
          <a:prstDash val="dash"/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219075</xdr:colOff>
      <xdr:row>20</xdr:row>
      <xdr:rowOff>114300</xdr:rowOff>
    </xdr:from>
    <xdr:to>
      <xdr:col>6</xdr:col>
      <xdr:colOff>190500</xdr:colOff>
      <xdr:row>24</xdr:row>
      <xdr:rowOff>104777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CxnSpPr/>
      </xdr:nvCxnSpPr>
      <xdr:spPr>
        <a:xfrm flipV="1">
          <a:off x="1743075" y="3924300"/>
          <a:ext cx="733425" cy="752477"/>
        </a:xfrm>
        <a:prstGeom prst="straightConnector1">
          <a:avLst/>
        </a:prstGeom>
        <a:ln>
          <a:prstDash val="dash"/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24893</xdr:colOff>
      <xdr:row>20</xdr:row>
      <xdr:rowOff>16341</xdr:rowOff>
    </xdr:from>
    <xdr:to>
      <xdr:col>4</xdr:col>
      <xdr:colOff>308889</xdr:colOff>
      <xdr:row>21</xdr:row>
      <xdr:rowOff>92541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D00-00000C000000}"/>
            </a:ext>
          </a:extLst>
        </xdr:cNvPr>
        <xdr:cNvSpPr txBox="1"/>
      </xdr:nvSpPr>
      <xdr:spPr>
        <a:xfrm rot="2548159">
          <a:off x="786893" y="3826341"/>
          <a:ext cx="1045996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DB = 200 000</a:t>
          </a:r>
        </a:p>
      </xdr:txBody>
    </xdr:sp>
    <xdr:clientData/>
  </xdr:twoCellAnchor>
  <xdr:twoCellAnchor>
    <xdr:from>
      <xdr:col>1</xdr:col>
      <xdr:colOff>76200</xdr:colOff>
      <xdr:row>9</xdr:row>
      <xdr:rowOff>152400</xdr:rowOff>
    </xdr:from>
    <xdr:to>
      <xdr:col>7</xdr:col>
      <xdr:colOff>257175</xdr:colOff>
      <xdr:row>22</xdr:row>
      <xdr:rowOff>66675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D00-00000D000000}"/>
            </a:ext>
          </a:extLst>
        </xdr:cNvPr>
        <xdr:cNvCxnSpPr/>
      </xdr:nvCxnSpPr>
      <xdr:spPr>
        <a:xfrm>
          <a:off x="457200" y="1866900"/>
          <a:ext cx="2466975" cy="2390775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371475</xdr:colOff>
      <xdr:row>16</xdr:row>
      <xdr:rowOff>0</xdr:rowOff>
    </xdr:from>
    <xdr:to>
      <xdr:col>10</xdr:col>
      <xdr:colOff>238125</xdr:colOff>
      <xdr:row>16</xdr:row>
      <xdr:rowOff>9525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D00-00001D000000}"/>
            </a:ext>
          </a:extLst>
        </xdr:cNvPr>
        <xdr:cNvCxnSpPr/>
      </xdr:nvCxnSpPr>
      <xdr:spPr>
        <a:xfrm>
          <a:off x="371475" y="3048000"/>
          <a:ext cx="3676650" cy="952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55</xdr:row>
      <xdr:rowOff>0</xdr:rowOff>
    </xdr:from>
    <xdr:to>
      <xdr:col>8</xdr:col>
      <xdr:colOff>390525</xdr:colOff>
      <xdr:row>81</xdr:row>
      <xdr:rowOff>28575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44050"/>
          <a:ext cx="5953125" cy="4981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124</xdr:row>
      <xdr:rowOff>0</xdr:rowOff>
    </xdr:from>
    <xdr:to>
      <xdr:col>8</xdr:col>
      <xdr:colOff>390525</xdr:colOff>
      <xdr:row>150</xdr:row>
      <xdr:rowOff>28575</xdr:rowOff>
    </xdr:to>
    <xdr:pic>
      <xdr:nvPicPr>
        <xdr:cNvPr id="18" name="Bilde 17">
          <a:extLst>
            <a:ext uri="{FF2B5EF4-FFF2-40B4-BE49-F238E27FC236}">
              <a16:creationId xmlns:a16="http://schemas.microsoft.com/office/drawing/2014/main" id="{00000000-0008-0000-0E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83625"/>
          <a:ext cx="5953125" cy="4981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8"/>
  <sheetViews>
    <sheetView tabSelected="1" zoomScaleNormal="100" workbookViewId="0">
      <selection activeCell="A7" sqref="A7"/>
    </sheetView>
  </sheetViews>
  <sheetFormatPr baseColWidth="10" defaultRowHeight="15" x14ac:dyDescent="0.2"/>
  <sheetData>
    <row r="1" spans="1:1" ht="19" x14ac:dyDescent="0.25">
      <c r="A1" s="106" t="s">
        <v>376</v>
      </c>
    </row>
    <row r="2" spans="1:1" ht="19" x14ac:dyDescent="0.25">
      <c r="A2" s="106" t="s">
        <v>380</v>
      </c>
    </row>
    <row r="3" spans="1:1" ht="19" x14ac:dyDescent="0.25">
      <c r="A3" s="106" t="s">
        <v>377</v>
      </c>
    </row>
    <row r="4" spans="1:1" ht="19" x14ac:dyDescent="0.25">
      <c r="A4" s="106"/>
    </row>
    <row r="5" spans="1:1" ht="19" x14ac:dyDescent="0.25">
      <c r="A5" s="106" t="s">
        <v>378</v>
      </c>
    </row>
    <row r="6" spans="1:1" ht="19" x14ac:dyDescent="0.25">
      <c r="A6" s="106" t="s">
        <v>381</v>
      </c>
    </row>
    <row r="7" spans="1:1" ht="19" x14ac:dyDescent="0.25">
      <c r="A7" s="106" t="s">
        <v>382</v>
      </c>
    </row>
    <row r="8" spans="1:1" ht="19" x14ac:dyDescent="0.25">
      <c r="A8" s="106" t="s">
        <v>379</v>
      </c>
    </row>
  </sheetData>
  <pageMargins left="0.70866141732283472" right="0.70866141732283472" top="0.74803149606299213" bottom="0.74803149606299213" header="0.31496062992125984" footer="0.31496062992125984"/>
  <pageSetup paperSize="9" scale="95" fitToHeight="0" orientation="portrait" r:id="rId1"/>
  <headerFooter>
    <oddHeader>&amp;COppgave &amp;A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O27"/>
  <sheetViews>
    <sheetView zoomScaleNormal="100" workbookViewId="0">
      <selection activeCell="J16" sqref="J16"/>
    </sheetView>
  </sheetViews>
  <sheetFormatPr baseColWidth="10" defaultColWidth="9.1640625" defaultRowHeight="15" x14ac:dyDescent="0.2"/>
  <cols>
    <col min="1" max="14" width="5.6640625" customWidth="1"/>
  </cols>
  <sheetData>
    <row r="2" spans="1:13" x14ac:dyDescent="0.2">
      <c r="A2" s="122" t="s">
        <v>223</v>
      </c>
      <c r="B2" s="122"/>
    </row>
    <row r="3" spans="1:13" x14ac:dyDescent="0.2">
      <c r="A3" s="68"/>
      <c r="B3" s="51"/>
      <c r="C3" s="52"/>
      <c r="D3" s="59"/>
      <c r="E3" s="60"/>
      <c r="F3" s="59"/>
      <c r="G3" s="60"/>
      <c r="H3" s="59"/>
      <c r="I3" s="60"/>
      <c r="J3" s="52"/>
      <c r="K3" s="52"/>
      <c r="L3" s="59"/>
      <c r="M3" s="60"/>
    </row>
    <row r="4" spans="1:13" x14ac:dyDescent="0.2">
      <c r="A4" s="68"/>
      <c r="B4" s="51"/>
      <c r="C4" s="52"/>
      <c r="D4" s="59"/>
      <c r="E4" s="60"/>
      <c r="F4" s="59"/>
      <c r="G4" s="60"/>
      <c r="H4" s="59"/>
      <c r="I4" s="60"/>
      <c r="J4" s="52"/>
      <c r="K4" s="52"/>
      <c r="L4" s="59"/>
      <c r="M4" s="60"/>
    </row>
    <row r="5" spans="1:13" x14ac:dyDescent="0.2">
      <c r="B5" s="51"/>
      <c r="C5" s="52"/>
      <c r="D5" s="59"/>
      <c r="E5" s="60"/>
      <c r="F5" s="59"/>
      <c r="G5" s="60"/>
      <c r="H5" s="59"/>
      <c r="I5" s="60"/>
      <c r="J5" s="52"/>
      <c r="K5" s="52"/>
      <c r="L5" s="59"/>
      <c r="M5" s="60"/>
    </row>
    <row r="6" spans="1:13" x14ac:dyDescent="0.2">
      <c r="A6" s="121">
        <v>2000</v>
      </c>
      <c r="B6" s="51"/>
      <c r="C6" s="52"/>
      <c r="D6" s="59"/>
      <c r="E6" s="60"/>
      <c r="F6" s="59"/>
      <c r="G6" s="60"/>
      <c r="H6" s="59"/>
      <c r="I6" s="60"/>
      <c r="J6" s="52"/>
      <c r="K6" s="52"/>
      <c r="L6" s="59"/>
      <c r="M6" s="60"/>
    </row>
    <row r="7" spans="1:13" x14ac:dyDescent="0.2">
      <c r="A7" s="121"/>
      <c r="B7" s="55"/>
      <c r="C7" s="56"/>
      <c r="D7" s="61"/>
      <c r="E7" s="62"/>
      <c r="F7" s="61"/>
      <c r="G7" s="62"/>
      <c r="H7" s="61"/>
      <c r="I7" s="62"/>
      <c r="J7" s="56"/>
      <c r="K7" s="56"/>
      <c r="L7" s="61"/>
      <c r="M7" s="62"/>
    </row>
    <row r="8" spans="1:13" x14ac:dyDescent="0.2">
      <c r="B8" s="51"/>
      <c r="C8" s="59" t="s">
        <v>165</v>
      </c>
      <c r="E8" s="60"/>
      <c r="F8" s="59"/>
      <c r="G8" s="60"/>
      <c r="H8" s="59"/>
      <c r="I8" s="60"/>
      <c r="J8" s="52"/>
      <c r="K8" s="52"/>
      <c r="L8" s="59"/>
      <c r="M8" s="60"/>
    </row>
    <row r="9" spans="1:13" x14ac:dyDescent="0.2">
      <c r="B9" s="51"/>
      <c r="C9" s="52"/>
      <c r="D9" s="59"/>
      <c r="E9" s="60"/>
      <c r="F9" s="59"/>
      <c r="G9" s="60"/>
      <c r="H9" s="59"/>
      <c r="I9" s="60"/>
      <c r="J9" s="52"/>
      <c r="K9" s="52"/>
      <c r="L9" s="59"/>
      <c r="M9" s="60"/>
    </row>
    <row r="10" spans="1:13" x14ac:dyDescent="0.2">
      <c r="B10" s="51"/>
      <c r="C10" s="52"/>
      <c r="D10" s="59"/>
      <c r="E10" s="60"/>
      <c r="F10" s="59"/>
      <c r="G10" s="60"/>
      <c r="H10" s="59"/>
      <c r="I10" s="60"/>
      <c r="J10" s="52"/>
      <c r="K10" s="52"/>
      <c r="L10" s="59"/>
      <c r="M10" s="60"/>
    </row>
    <row r="11" spans="1:13" x14ac:dyDescent="0.2">
      <c r="A11" s="121">
        <v>1500</v>
      </c>
      <c r="B11" s="57"/>
      <c r="C11" s="58"/>
      <c r="D11" s="63"/>
      <c r="E11" s="64"/>
      <c r="F11" s="63"/>
      <c r="G11" s="64"/>
      <c r="H11" s="63"/>
      <c r="I11" s="64"/>
      <c r="J11" s="58"/>
      <c r="K11" s="58"/>
      <c r="L11" s="63"/>
      <c r="M11" s="64"/>
    </row>
    <row r="12" spans="1:13" x14ac:dyDescent="0.2">
      <c r="A12" s="121"/>
      <c r="B12" s="51"/>
      <c r="C12" s="52"/>
      <c r="D12" s="59"/>
      <c r="E12" s="60"/>
      <c r="F12" s="59"/>
      <c r="G12" s="60"/>
      <c r="H12" s="59"/>
      <c r="I12" s="60"/>
      <c r="J12" s="52"/>
      <c r="K12" s="52"/>
      <c r="L12" s="59"/>
      <c r="M12" s="60"/>
    </row>
    <row r="13" spans="1:13" x14ac:dyDescent="0.2">
      <c r="B13" s="51"/>
      <c r="C13" s="52"/>
      <c r="D13" s="59"/>
      <c r="E13" s="60"/>
      <c r="F13" s="59"/>
      <c r="G13" s="60"/>
      <c r="H13" s="59"/>
      <c r="I13" s="60"/>
      <c r="J13" s="52"/>
      <c r="K13" s="52"/>
      <c r="L13" s="59"/>
      <c r="M13" s="60"/>
    </row>
    <row r="14" spans="1:13" x14ac:dyDescent="0.2">
      <c r="B14" s="51"/>
      <c r="C14" s="52"/>
      <c r="D14" s="59"/>
      <c r="E14" s="60"/>
      <c r="F14" s="59"/>
      <c r="G14" s="60"/>
      <c r="H14" s="59"/>
      <c r="I14" s="60"/>
      <c r="J14" s="52"/>
      <c r="K14" s="52"/>
      <c r="L14" s="59"/>
      <c r="M14" s="60"/>
    </row>
    <row r="15" spans="1:13" x14ac:dyDescent="0.2">
      <c r="B15" s="51"/>
      <c r="C15" s="52"/>
      <c r="D15" s="59"/>
      <c r="E15" s="60"/>
      <c r="F15" s="59"/>
      <c r="G15" s="60"/>
      <c r="H15" s="59"/>
      <c r="I15" s="60"/>
      <c r="J15" s="52"/>
      <c r="K15" s="52"/>
      <c r="L15" s="59"/>
      <c r="M15" s="60"/>
    </row>
    <row r="16" spans="1:13" x14ac:dyDescent="0.2">
      <c r="A16" s="121">
        <v>1000</v>
      </c>
      <c r="B16" s="51"/>
      <c r="C16" s="52"/>
      <c r="D16" s="59"/>
      <c r="E16" s="60"/>
      <c r="F16" s="59"/>
      <c r="G16" s="60"/>
      <c r="H16" s="59"/>
      <c r="I16" s="60"/>
      <c r="J16" s="52"/>
      <c r="K16" s="52"/>
      <c r="L16" s="59"/>
      <c r="M16" s="60"/>
    </row>
    <row r="17" spans="1:15" x14ac:dyDescent="0.2">
      <c r="A17" s="121"/>
      <c r="B17" s="55"/>
      <c r="C17" s="56"/>
      <c r="D17" s="61"/>
      <c r="E17" s="62"/>
      <c r="F17" s="61"/>
      <c r="G17" s="62"/>
      <c r="H17" s="61"/>
      <c r="I17" s="62"/>
      <c r="J17" s="56"/>
      <c r="K17" s="56"/>
      <c r="L17" s="61"/>
      <c r="M17" s="62"/>
    </row>
    <row r="18" spans="1:15" x14ac:dyDescent="0.2">
      <c r="B18" s="51"/>
      <c r="C18" s="52"/>
      <c r="D18" s="59"/>
      <c r="E18" s="60"/>
      <c r="F18" s="59"/>
      <c r="G18" s="60"/>
      <c r="H18" s="59"/>
      <c r="I18" s="60"/>
      <c r="J18" s="52"/>
      <c r="K18" s="52"/>
      <c r="L18" s="59"/>
      <c r="M18" s="60"/>
    </row>
    <row r="19" spans="1:15" x14ac:dyDescent="0.2">
      <c r="B19" s="51"/>
      <c r="C19" s="52"/>
      <c r="D19" s="59"/>
      <c r="E19" s="60"/>
      <c r="F19" s="59"/>
      <c r="G19" s="60"/>
      <c r="H19" s="59"/>
      <c r="I19" s="60"/>
      <c r="J19" s="52"/>
      <c r="K19" s="52"/>
      <c r="L19" s="59"/>
      <c r="M19" s="60"/>
    </row>
    <row r="20" spans="1:15" x14ac:dyDescent="0.2">
      <c r="B20" s="51"/>
      <c r="C20" s="52"/>
      <c r="D20" s="59"/>
      <c r="E20" s="60"/>
      <c r="F20" s="59"/>
      <c r="G20" s="60"/>
      <c r="H20" s="59"/>
      <c r="I20" s="60"/>
      <c r="J20" s="52"/>
      <c r="K20" s="52"/>
      <c r="L20" s="59"/>
      <c r="M20" s="60"/>
    </row>
    <row r="21" spans="1:15" x14ac:dyDescent="0.2">
      <c r="A21" s="121">
        <v>500</v>
      </c>
      <c r="B21" s="57"/>
      <c r="C21" s="58"/>
      <c r="D21" s="63"/>
      <c r="E21" s="64"/>
      <c r="F21" s="63"/>
      <c r="G21" s="64"/>
      <c r="H21" s="63"/>
      <c r="I21" s="64"/>
      <c r="J21" s="58"/>
      <c r="K21" s="58"/>
      <c r="L21" s="63"/>
      <c r="M21" s="64"/>
    </row>
    <row r="22" spans="1:15" x14ac:dyDescent="0.2">
      <c r="A22" s="121"/>
      <c r="B22" s="51"/>
      <c r="C22" s="52"/>
      <c r="D22" s="59"/>
      <c r="E22" s="60"/>
      <c r="F22" s="59"/>
      <c r="G22" s="60"/>
      <c r="H22" s="59"/>
      <c r="I22" s="60"/>
      <c r="J22" s="52"/>
      <c r="K22" s="60" t="s">
        <v>239</v>
      </c>
      <c r="L22" s="59"/>
      <c r="M22" s="60"/>
    </row>
    <row r="23" spans="1:15" x14ac:dyDescent="0.2">
      <c r="B23" s="51"/>
      <c r="C23" s="52"/>
      <c r="D23" s="59"/>
      <c r="E23" s="60"/>
      <c r="F23" s="59"/>
      <c r="G23" s="60"/>
      <c r="H23" s="59"/>
      <c r="J23" s="52"/>
      <c r="K23" s="52"/>
      <c r="L23" s="59"/>
      <c r="M23" s="60"/>
    </row>
    <row r="24" spans="1:15" x14ac:dyDescent="0.2">
      <c r="B24" s="51"/>
      <c r="C24" s="52"/>
      <c r="D24" s="59"/>
      <c r="E24" s="60"/>
      <c r="F24" s="59"/>
      <c r="G24" s="60"/>
      <c r="H24" s="59"/>
      <c r="I24" s="60"/>
      <c r="J24" s="52"/>
      <c r="K24" s="52"/>
      <c r="L24" s="59"/>
      <c r="M24" s="60"/>
    </row>
    <row r="25" spans="1:15" x14ac:dyDescent="0.2">
      <c r="B25" s="51"/>
      <c r="C25" s="52"/>
      <c r="D25" s="59"/>
      <c r="E25" s="60"/>
      <c r="F25" s="59"/>
      <c r="G25" s="60"/>
      <c r="H25" s="59"/>
      <c r="I25" s="60"/>
      <c r="J25" s="52"/>
      <c r="K25" s="52"/>
      <c r="L25" s="59"/>
      <c r="M25" s="60"/>
    </row>
    <row r="26" spans="1:15" ht="16" thickBot="1" x14ac:dyDescent="0.25">
      <c r="B26" s="53"/>
      <c r="C26" s="54"/>
      <c r="D26" s="65"/>
      <c r="E26" s="66"/>
      <c r="F26" s="65"/>
      <c r="G26" s="66"/>
      <c r="H26" s="65"/>
      <c r="I26" s="66"/>
      <c r="J26" s="54"/>
      <c r="K26" s="54"/>
      <c r="L26" s="65"/>
      <c r="M26" s="66"/>
      <c r="N26" s="66"/>
      <c r="O26" s="119" t="s">
        <v>224</v>
      </c>
    </row>
    <row r="27" spans="1:15" ht="16" thickTop="1" x14ac:dyDescent="0.2">
      <c r="C27" s="120"/>
      <c r="D27" s="120"/>
      <c r="E27" s="120">
        <v>500</v>
      </c>
      <c r="F27" s="120"/>
      <c r="G27" s="120"/>
      <c r="H27" s="120"/>
      <c r="I27" s="120">
        <v>1000</v>
      </c>
      <c r="J27" s="120"/>
      <c r="K27" s="120"/>
      <c r="L27" s="120"/>
      <c r="M27" s="120">
        <v>1500</v>
      </c>
      <c r="N27" s="120"/>
      <c r="O27" s="119"/>
    </row>
  </sheetData>
  <mergeCells count="12">
    <mergeCell ref="O26:O27"/>
    <mergeCell ref="C27:D27"/>
    <mergeCell ref="E27:F27"/>
    <mergeCell ref="G27:H27"/>
    <mergeCell ref="I27:J27"/>
    <mergeCell ref="K27:L27"/>
    <mergeCell ref="M27:N27"/>
    <mergeCell ref="A2:B2"/>
    <mergeCell ref="A6:A7"/>
    <mergeCell ref="A11:A12"/>
    <mergeCell ref="A16:A17"/>
    <mergeCell ref="A21:A22"/>
  </mergeCells>
  <pageMargins left="0.70866141732283472" right="0.70866141732283472" top="0.74803149606299213" bottom="0.74803149606299213" header="0.31496062992125984" footer="0.31496062992125984"/>
  <pageSetup paperSize="9" scale="97" fitToHeight="0" orientation="portrait" r:id="rId1"/>
  <headerFooter>
    <oddHeader>&amp;COppgave &amp;A</oddHeader>
    <oddFooter>&amp;C&amp;P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O120"/>
  <sheetViews>
    <sheetView zoomScaleNormal="100" workbookViewId="0">
      <selection activeCell="I10" sqref="I10"/>
    </sheetView>
  </sheetViews>
  <sheetFormatPr baseColWidth="10" defaultColWidth="9.1640625" defaultRowHeight="15" x14ac:dyDescent="0.2"/>
  <cols>
    <col min="1" max="1" width="4" customWidth="1"/>
  </cols>
  <sheetData>
    <row r="1" spans="1:6" x14ac:dyDescent="0.2">
      <c r="A1" t="s">
        <v>5</v>
      </c>
      <c r="B1" t="s">
        <v>181</v>
      </c>
    </row>
    <row r="3" spans="1:6" x14ac:dyDescent="0.2">
      <c r="B3" t="s">
        <v>171</v>
      </c>
    </row>
    <row r="4" spans="1:6" x14ac:dyDescent="0.2">
      <c r="B4" t="s">
        <v>172</v>
      </c>
      <c r="F4">
        <v>900</v>
      </c>
    </row>
    <row r="5" spans="1:6" x14ac:dyDescent="0.2">
      <c r="B5" t="s">
        <v>173</v>
      </c>
      <c r="F5">
        <v>120</v>
      </c>
    </row>
    <row r="7" spans="1:6" x14ac:dyDescent="0.2">
      <c r="E7" t="s">
        <v>169</v>
      </c>
      <c r="F7" t="s">
        <v>170</v>
      </c>
    </row>
    <row r="8" spans="1:6" x14ac:dyDescent="0.2">
      <c r="B8" t="s">
        <v>174</v>
      </c>
      <c r="E8">
        <v>2</v>
      </c>
      <c r="F8">
        <v>3</v>
      </c>
    </row>
    <row r="9" spans="1:6" x14ac:dyDescent="0.2">
      <c r="B9" t="s">
        <v>175</v>
      </c>
      <c r="E9">
        <v>0.4</v>
      </c>
      <c r="F9">
        <v>0.3</v>
      </c>
    </row>
    <row r="11" spans="1:6" x14ac:dyDescent="0.2">
      <c r="B11" t="s">
        <v>35</v>
      </c>
      <c r="E11">
        <v>70</v>
      </c>
      <c r="F11">
        <v>100</v>
      </c>
    </row>
    <row r="13" spans="1:6" x14ac:dyDescent="0.2">
      <c r="B13" t="s">
        <v>176</v>
      </c>
    </row>
    <row r="14" spans="1:6" x14ac:dyDescent="0.2">
      <c r="D14" s="123" t="s">
        <v>168</v>
      </c>
      <c r="E14" s="123"/>
    </row>
    <row r="15" spans="1:6" x14ac:dyDescent="0.2">
      <c r="B15" s="50" t="s">
        <v>164</v>
      </c>
      <c r="C15" s="50" t="s">
        <v>167</v>
      </c>
      <c r="D15" s="100" t="s">
        <v>169</v>
      </c>
      <c r="E15" s="100" t="s">
        <v>170</v>
      </c>
    </row>
    <row r="16" spans="1:6" x14ac:dyDescent="0.2">
      <c r="B16" s="50" t="s">
        <v>165</v>
      </c>
      <c r="C16" s="50">
        <f>F4</f>
        <v>900</v>
      </c>
      <c r="D16" s="50">
        <f>$C$16/E8</f>
        <v>450</v>
      </c>
      <c r="E16" s="50">
        <f>$C$16/F8</f>
        <v>300</v>
      </c>
    </row>
    <row r="17" spans="2:14" x14ac:dyDescent="0.2">
      <c r="B17" s="50" t="s">
        <v>166</v>
      </c>
      <c r="C17" s="50">
        <f>F5</f>
        <v>120</v>
      </c>
      <c r="D17" s="50">
        <f>$C$17/E9</f>
        <v>300</v>
      </c>
      <c r="E17" s="50">
        <f>$C$17/F9</f>
        <v>400</v>
      </c>
    </row>
    <row r="19" spans="2:14" x14ac:dyDescent="0.2">
      <c r="B19" t="s">
        <v>182</v>
      </c>
    </row>
    <row r="20" spans="2:14" x14ac:dyDescent="0.2">
      <c r="B20" t="s">
        <v>183</v>
      </c>
    </row>
    <row r="22" spans="2:14" x14ac:dyDescent="0.2">
      <c r="B22" s="122" t="s">
        <v>169</v>
      </c>
      <c r="C22" s="122"/>
    </row>
    <row r="23" spans="2:14" x14ac:dyDescent="0.2">
      <c r="B23" s="49"/>
      <c r="C23" s="51"/>
      <c r="D23" s="52"/>
      <c r="E23" s="59"/>
      <c r="F23" s="60"/>
      <c r="G23" s="59"/>
      <c r="H23" s="60"/>
      <c r="I23" s="59"/>
      <c r="J23" s="60"/>
      <c r="K23" s="52"/>
      <c r="L23" s="52"/>
      <c r="M23" s="59"/>
      <c r="N23" s="60"/>
    </row>
    <row r="24" spans="2:14" x14ac:dyDescent="0.2">
      <c r="B24" s="49"/>
      <c r="C24" s="51"/>
      <c r="D24" s="52"/>
      <c r="E24" s="59"/>
      <c r="F24" s="60"/>
      <c r="G24" s="59"/>
      <c r="H24" s="60"/>
      <c r="I24" s="59"/>
      <c r="J24" s="60"/>
      <c r="K24" s="52"/>
      <c r="L24" s="52"/>
      <c r="M24" s="59"/>
      <c r="N24" s="60"/>
    </row>
    <row r="25" spans="2:14" x14ac:dyDescent="0.2">
      <c r="C25" s="51"/>
      <c r="D25" s="52"/>
      <c r="E25" s="59"/>
      <c r="F25" s="60"/>
      <c r="G25" s="59"/>
      <c r="H25" s="60"/>
      <c r="I25" s="59"/>
      <c r="J25" s="60"/>
      <c r="K25" s="52"/>
      <c r="L25" s="52"/>
      <c r="M25" s="59"/>
      <c r="N25" s="60"/>
    </row>
    <row r="26" spans="2:14" x14ac:dyDescent="0.2">
      <c r="B26" s="121">
        <v>400</v>
      </c>
      <c r="C26" s="51"/>
      <c r="D26" s="52"/>
      <c r="E26" s="59"/>
      <c r="F26" s="60"/>
      <c r="G26" s="59"/>
      <c r="H26" s="60"/>
      <c r="I26" s="59"/>
      <c r="J26" s="60"/>
      <c r="K26" s="52"/>
      <c r="L26" s="52"/>
      <c r="M26" s="59"/>
      <c r="N26" s="60"/>
    </row>
    <row r="27" spans="2:14" x14ac:dyDescent="0.2">
      <c r="B27" s="121"/>
      <c r="C27" s="55"/>
      <c r="D27" s="56"/>
      <c r="E27" s="61"/>
      <c r="F27" s="62"/>
      <c r="G27" s="61"/>
      <c r="H27" s="62"/>
      <c r="I27" s="61"/>
      <c r="J27" s="62"/>
      <c r="K27" s="56"/>
      <c r="L27" s="56"/>
      <c r="M27" s="61"/>
      <c r="N27" s="62"/>
    </row>
    <row r="28" spans="2:14" x14ac:dyDescent="0.2">
      <c r="C28" s="51"/>
      <c r="D28" s="52"/>
      <c r="E28" s="59" t="s">
        <v>165</v>
      </c>
      <c r="F28" s="60"/>
      <c r="G28" s="59"/>
      <c r="H28" s="60"/>
      <c r="I28" s="59"/>
      <c r="J28" s="60"/>
      <c r="K28" s="52"/>
      <c r="L28" s="52"/>
      <c r="M28" s="59"/>
      <c r="N28" s="60"/>
    </row>
    <row r="29" spans="2:14" x14ac:dyDescent="0.2">
      <c r="C29" s="51"/>
      <c r="D29" s="52"/>
      <c r="E29" s="59"/>
      <c r="F29" s="60"/>
      <c r="G29" s="59"/>
      <c r="H29" s="60"/>
      <c r="I29" s="59"/>
      <c r="J29" s="60"/>
      <c r="K29" s="52"/>
      <c r="L29" s="52"/>
      <c r="M29" s="59"/>
      <c r="N29" s="60"/>
    </row>
    <row r="30" spans="2:14" x14ac:dyDescent="0.2">
      <c r="C30" s="51"/>
      <c r="D30" s="52"/>
      <c r="E30" s="59"/>
      <c r="F30" s="60"/>
      <c r="G30" s="59"/>
      <c r="H30" s="60"/>
      <c r="I30" s="59"/>
      <c r="J30" s="60"/>
      <c r="K30" s="52"/>
      <c r="L30" s="52"/>
      <c r="M30" s="59"/>
      <c r="N30" s="60"/>
    </row>
    <row r="31" spans="2:14" x14ac:dyDescent="0.2">
      <c r="B31" s="121">
        <v>300</v>
      </c>
      <c r="C31" s="57"/>
      <c r="D31" s="58"/>
      <c r="E31" s="63"/>
      <c r="F31" s="64"/>
      <c r="G31" s="63"/>
      <c r="H31" s="64"/>
      <c r="I31" s="63"/>
      <c r="J31" s="64"/>
      <c r="K31" s="58"/>
      <c r="L31" s="58"/>
      <c r="M31" s="63"/>
      <c r="N31" s="64"/>
    </row>
    <row r="32" spans="2:14" x14ac:dyDescent="0.2">
      <c r="B32" s="121"/>
      <c r="C32" s="51"/>
      <c r="D32" s="52"/>
      <c r="E32" s="59"/>
      <c r="F32" s="60"/>
      <c r="G32" s="59"/>
      <c r="H32" s="60"/>
      <c r="I32" s="59"/>
      <c r="J32" s="60"/>
      <c r="K32" s="52"/>
      <c r="L32" s="52"/>
      <c r="M32" s="59"/>
      <c r="N32" s="60"/>
    </row>
    <row r="33" spans="2:15" x14ac:dyDescent="0.2">
      <c r="C33" s="51"/>
      <c r="D33" s="52"/>
      <c r="E33" s="59"/>
      <c r="F33" s="60"/>
      <c r="G33" s="59"/>
      <c r="H33" s="60"/>
      <c r="I33" s="59"/>
      <c r="J33" s="60"/>
      <c r="K33" s="52"/>
      <c r="L33" s="52"/>
      <c r="M33" s="59"/>
      <c r="N33" s="60"/>
    </row>
    <row r="34" spans="2:15" x14ac:dyDescent="0.2">
      <c r="C34" s="51"/>
      <c r="D34" s="52"/>
      <c r="E34" s="59"/>
      <c r="F34" s="60"/>
      <c r="G34" s="59"/>
      <c r="H34" s="60"/>
      <c r="I34" s="59"/>
      <c r="J34" s="60"/>
      <c r="K34" s="52"/>
      <c r="L34" s="52"/>
      <c r="M34" s="59"/>
      <c r="N34" s="60"/>
    </row>
    <row r="35" spans="2:15" x14ac:dyDescent="0.2">
      <c r="C35" s="51"/>
      <c r="D35" s="52"/>
      <c r="E35" s="59"/>
      <c r="F35" s="60"/>
      <c r="G35" s="59"/>
      <c r="H35" s="60"/>
      <c r="I35" s="59"/>
      <c r="J35" s="60"/>
      <c r="K35" s="52"/>
      <c r="L35" s="52"/>
      <c r="M35" s="59"/>
      <c r="N35" s="60"/>
    </row>
    <row r="36" spans="2:15" x14ac:dyDescent="0.2">
      <c r="B36" s="121">
        <v>200</v>
      </c>
      <c r="C36" s="51"/>
      <c r="D36" s="52"/>
      <c r="E36" s="59"/>
      <c r="F36" s="60"/>
      <c r="G36" s="59"/>
      <c r="H36" s="60"/>
      <c r="I36" s="59"/>
      <c r="J36" s="60"/>
      <c r="K36" s="52"/>
      <c r="L36" s="52"/>
      <c r="M36" s="59"/>
      <c r="N36" s="60"/>
    </row>
    <row r="37" spans="2:15" x14ac:dyDescent="0.2">
      <c r="B37" s="121"/>
      <c r="C37" s="55"/>
      <c r="D37" s="56"/>
      <c r="E37" s="61"/>
      <c r="F37" s="62"/>
      <c r="G37" s="61"/>
      <c r="H37" s="62"/>
      <c r="I37" s="61"/>
      <c r="J37" s="62"/>
      <c r="K37" s="56"/>
      <c r="L37" s="56"/>
      <c r="M37" s="61"/>
      <c r="N37" s="62"/>
    </row>
    <row r="38" spans="2:15" x14ac:dyDescent="0.2">
      <c r="C38" s="51"/>
      <c r="D38" s="52"/>
      <c r="E38" s="59"/>
      <c r="F38" s="60"/>
      <c r="G38" s="59"/>
      <c r="H38" s="60"/>
      <c r="I38" s="59"/>
      <c r="J38" s="60"/>
      <c r="K38" s="52"/>
      <c r="L38" s="52"/>
      <c r="M38" s="59"/>
      <c r="N38" s="60"/>
    </row>
    <row r="39" spans="2:15" x14ac:dyDescent="0.2">
      <c r="C39" s="51"/>
      <c r="D39" s="52"/>
      <c r="E39" s="59"/>
      <c r="F39" s="60"/>
      <c r="G39" s="59"/>
      <c r="H39" s="60"/>
      <c r="I39" s="59"/>
      <c r="J39" s="60"/>
      <c r="K39" s="52"/>
      <c r="L39" s="52"/>
      <c r="M39" s="59"/>
      <c r="N39" s="60"/>
    </row>
    <row r="40" spans="2:15" x14ac:dyDescent="0.2">
      <c r="C40" s="51"/>
      <c r="D40" s="52"/>
      <c r="E40" s="59"/>
      <c r="F40" s="60"/>
      <c r="G40" s="59"/>
      <c r="H40" s="60"/>
      <c r="I40" s="59"/>
      <c r="J40" s="60"/>
      <c r="K40" s="52"/>
      <c r="L40" s="52"/>
      <c r="M40" s="59"/>
      <c r="N40" s="60"/>
    </row>
    <row r="41" spans="2:15" x14ac:dyDescent="0.2">
      <c r="B41" s="121">
        <v>100</v>
      </c>
      <c r="C41" s="57"/>
      <c r="D41" s="58"/>
      <c r="E41" s="63"/>
      <c r="F41" s="64"/>
      <c r="G41" s="63"/>
      <c r="H41" s="64"/>
      <c r="I41" s="63"/>
      <c r="J41" s="64"/>
      <c r="K41" s="58"/>
      <c r="L41" s="58"/>
      <c r="M41" s="63"/>
      <c r="N41" s="64"/>
    </row>
    <row r="42" spans="2:15" x14ac:dyDescent="0.2">
      <c r="B42" s="121"/>
      <c r="C42" s="51"/>
      <c r="D42" s="52"/>
      <c r="E42" s="59"/>
      <c r="F42" s="60"/>
      <c r="G42" s="59"/>
      <c r="H42" s="60"/>
      <c r="I42" s="59"/>
      <c r="J42" s="60"/>
      <c r="K42" s="52"/>
      <c r="L42" s="52"/>
      <c r="M42" s="59"/>
      <c r="N42" s="60"/>
    </row>
    <row r="43" spans="2:15" x14ac:dyDescent="0.2">
      <c r="C43" s="51"/>
      <c r="D43" s="52"/>
      <c r="E43" s="59"/>
      <c r="F43" s="60"/>
      <c r="G43" s="59"/>
      <c r="H43" s="60"/>
      <c r="I43" s="59"/>
      <c r="J43" s="60" t="s">
        <v>166</v>
      </c>
      <c r="K43" s="52"/>
      <c r="L43" s="52"/>
      <c r="M43" s="59"/>
      <c r="N43" s="60"/>
    </row>
    <row r="44" spans="2:15" x14ac:dyDescent="0.2">
      <c r="C44" s="51"/>
      <c r="D44" s="52"/>
      <c r="E44" s="59"/>
      <c r="F44" s="60"/>
      <c r="G44" s="59"/>
      <c r="H44" s="60"/>
      <c r="I44" s="59"/>
      <c r="J44" s="60"/>
      <c r="K44" s="52"/>
      <c r="L44" s="52"/>
      <c r="M44" s="59"/>
      <c r="N44" s="60"/>
    </row>
    <row r="45" spans="2:15" x14ac:dyDescent="0.2">
      <c r="C45" s="51"/>
      <c r="D45" s="52"/>
      <c r="E45" s="59"/>
      <c r="F45" s="60"/>
      <c r="G45" s="59"/>
      <c r="H45" s="60"/>
      <c r="I45" s="59"/>
      <c r="J45" s="60"/>
      <c r="K45" s="52"/>
      <c r="L45" s="52"/>
      <c r="M45" s="59"/>
      <c r="N45" s="60"/>
    </row>
    <row r="46" spans="2:15" ht="16" thickBot="1" x14ac:dyDescent="0.25">
      <c r="C46" s="53"/>
      <c r="D46" s="54"/>
      <c r="E46" s="65"/>
      <c r="F46" s="66"/>
      <c r="G46" s="65"/>
      <c r="H46" s="66"/>
      <c r="I46" s="65"/>
      <c r="J46" s="66"/>
      <c r="K46" s="54"/>
      <c r="L46" s="54"/>
      <c r="M46" s="65"/>
      <c r="N46" s="66"/>
      <c r="O46" s="119" t="s">
        <v>170</v>
      </c>
    </row>
    <row r="47" spans="2:15" ht="16" thickTop="1" x14ac:dyDescent="0.2">
      <c r="D47" s="120">
        <v>100</v>
      </c>
      <c r="E47" s="120"/>
      <c r="F47" s="120">
        <v>200</v>
      </c>
      <c r="G47" s="120"/>
      <c r="H47" s="120">
        <v>300</v>
      </c>
      <c r="I47" s="120"/>
      <c r="J47" s="120">
        <v>400</v>
      </c>
      <c r="K47" s="120"/>
      <c r="L47" s="120">
        <v>500</v>
      </c>
      <c r="M47" s="120"/>
      <c r="O47" s="119"/>
    </row>
    <row r="49" spans="2:5" x14ac:dyDescent="0.2">
      <c r="B49" t="s">
        <v>178</v>
      </c>
    </row>
    <row r="50" spans="2:5" x14ac:dyDescent="0.2">
      <c r="B50" t="s">
        <v>186</v>
      </c>
    </row>
    <row r="52" spans="2:5" x14ac:dyDescent="0.2">
      <c r="B52" t="s">
        <v>185</v>
      </c>
    </row>
    <row r="53" spans="2:5" x14ac:dyDescent="0.2">
      <c r="B53" t="s">
        <v>179</v>
      </c>
    </row>
    <row r="54" spans="2:5" x14ac:dyDescent="0.2">
      <c r="B54" t="s">
        <v>180</v>
      </c>
    </row>
    <row r="56" spans="2:5" x14ac:dyDescent="0.2">
      <c r="B56" t="s">
        <v>184</v>
      </c>
    </row>
    <row r="57" spans="2:5" x14ac:dyDescent="0.2">
      <c r="B57" t="s">
        <v>187</v>
      </c>
    </row>
    <row r="58" spans="2:5" x14ac:dyDescent="0.2">
      <c r="B58" t="s">
        <v>188</v>
      </c>
    </row>
    <row r="60" spans="2:5" x14ac:dyDescent="0.2">
      <c r="B60" t="s">
        <v>243</v>
      </c>
    </row>
    <row r="62" spans="2:5" x14ac:dyDescent="0.2">
      <c r="D62" t="str">
        <f>D15</f>
        <v>Normal</v>
      </c>
      <c r="E62" t="str">
        <f>E15</f>
        <v>Luksus</v>
      </c>
    </row>
    <row r="63" spans="2:5" x14ac:dyDescent="0.2">
      <c r="B63" t="s">
        <v>189</v>
      </c>
      <c r="D63">
        <f>E11</f>
        <v>70</v>
      </c>
      <c r="E63">
        <f>F11</f>
        <v>100</v>
      </c>
    </row>
    <row r="64" spans="2:5" ht="16" thickBot="1" x14ac:dyDescent="0.25"/>
    <row r="65" spans="1:6" ht="16" thickBot="1" x14ac:dyDescent="0.25">
      <c r="D65" s="124" t="s">
        <v>194</v>
      </c>
      <c r="E65" s="125"/>
    </row>
    <row r="66" spans="1:6" x14ac:dyDescent="0.2">
      <c r="B66" s="86" t="s">
        <v>190</v>
      </c>
      <c r="C66" s="87"/>
      <c r="D66" s="91" t="str">
        <f>D62</f>
        <v>Normal</v>
      </c>
      <c r="E66" s="92" t="str">
        <f>E62</f>
        <v>Luksus</v>
      </c>
      <c r="F66" s="88" t="s">
        <v>195</v>
      </c>
    </row>
    <row r="67" spans="1:6" x14ac:dyDescent="0.2">
      <c r="B67" s="84" t="s">
        <v>191</v>
      </c>
      <c r="C67" s="15"/>
      <c r="D67" s="89">
        <v>300</v>
      </c>
      <c r="E67" s="85">
        <v>0</v>
      </c>
      <c r="F67" s="85">
        <f>D67*$D$63+E67*$E$63</f>
        <v>21000</v>
      </c>
    </row>
    <row r="68" spans="1:6" x14ac:dyDescent="0.2">
      <c r="B68" s="84" t="s">
        <v>192</v>
      </c>
      <c r="C68" s="15"/>
      <c r="D68" s="89">
        <v>150</v>
      </c>
      <c r="E68" s="85">
        <v>200</v>
      </c>
      <c r="F68" s="85">
        <f t="shared" ref="F68:F69" si="0">D68*$D$63+E68*$E$63</f>
        <v>30500</v>
      </c>
    </row>
    <row r="69" spans="1:6" ht="16" thickBot="1" x14ac:dyDescent="0.25">
      <c r="B69" s="81" t="s">
        <v>193</v>
      </c>
      <c r="C69" s="82"/>
      <c r="D69" s="90">
        <v>0</v>
      </c>
      <c r="E69" s="83">
        <v>300</v>
      </c>
      <c r="F69" s="83">
        <f t="shared" si="0"/>
        <v>30000</v>
      </c>
    </row>
    <row r="71" spans="1:6" x14ac:dyDescent="0.2">
      <c r="A71" t="s">
        <v>12</v>
      </c>
      <c r="B71" t="s">
        <v>196</v>
      </c>
    </row>
    <row r="73" spans="1:6" x14ac:dyDescent="0.2">
      <c r="B73" t="s">
        <v>197</v>
      </c>
    </row>
    <row r="75" spans="1:6" x14ac:dyDescent="0.2">
      <c r="B75" t="s">
        <v>198</v>
      </c>
    </row>
    <row r="76" spans="1:6" x14ac:dyDescent="0.2">
      <c r="B76" t="s">
        <v>199</v>
      </c>
    </row>
    <row r="78" spans="1:6" x14ac:dyDescent="0.2">
      <c r="B78" t="s">
        <v>177</v>
      </c>
    </row>
    <row r="79" spans="1:6" x14ac:dyDescent="0.2">
      <c r="B79" t="s">
        <v>388</v>
      </c>
    </row>
    <row r="81" spans="2:14" x14ac:dyDescent="0.2">
      <c r="B81" t="s">
        <v>200</v>
      </c>
    </row>
    <row r="82" spans="2:14" x14ac:dyDescent="0.2">
      <c r="B82" t="s">
        <v>201</v>
      </c>
      <c r="G82">
        <f>25000/D63</f>
        <v>357.14285714285717</v>
      </c>
      <c r="H82" t="s">
        <v>202</v>
      </c>
    </row>
    <row r="84" spans="2:14" x14ac:dyDescent="0.2">
      <c r="B84" t="s">
        <v>203</v>
      </c>
    </row>
    <row r="85" spans="2:14" x14ac:dyDescent="0.2">
      <c r="B85" t="s">
        <v>204</v>
      </c>
    </row>
    <row r="87" spans="2:14" x14ac:dyDescent="0.2">
      <c r="B87" s="122" t="s">
        <v>169</v>
      </c>
      <c r="C87" s="122"/>
    </row>
    <row r="88" spans="2:14" x14ac:dyDescent="0.2">
      <c r="B88" s="49"/>
      <c r="C88" s="51"/>
      <c r="D88" s="52"/>
      <c r="E88" s="59"/>
      <c r="F88" s="60"/>
      <c r="G88" s="59"/>
      <c r="H88" s="60"/>
      <c r="I88" s="59"/>
      <c r="J88" s="60"/>
      <c r="K88" s="52"/>
      <c r="L88" s="52"/>
      <c r="M88" s="59"/>
      <c r="N88" s="60"/>
    </row>
    <row r="89" spans="2:14" x14ac:dyDescent="0.2">
      <c r="B89" s="49"/>
      <c r="C89" s="51"/>
      <c r="D89" s="52"/>
      <c r="E89" s="59"/>
      <c r="F89" s="60"/>
      <c r="G89" s="59"/>
      <c r="H89" s="60"/>
      <c r="I89" s="59"/>
      <c r="J89" s="60"/>
      <c r="K89" s="52"/>
      <c r="L89" s="52"/>
      <c r="M89" s="59"/>
      <c r="N89" s="60"/>
    </row>
    <row r="90" spans="2:14" x14ac:dyDescent="0.2">
      <c r="C90" s="51"/>
      <c r="D90" s="52"/>
      <c r="E90" s="59"/>
      <c r="F90" s="60"/>
      <c r="G90" s="59"/>
      <c r="H90" s="60"/>
      <c r="I90" s="59"/>
      <c r="J90" s="60"/>
      <c r="K90" s="52"/>
      <c r="L90" s="52"/>
      <c r="M90" s="59"/>
      <c r="N90" s="60"/>
    </row>
    <row r="91" spans="2:14" x14ac:dyDescent="0.2">
      <c r="B91" s="121">
        <v>400</v>
      </c>
      <c r="C91" s="51"/>
      <c r="D91" s="52"/>
      <c r="E91" s="59"/>
      <c r="F91" s="60"/>
      <c r="G91" s="59"/>
      <c r="H91" s="60"/>
      <c r="I91" s="59"/>
      <c r="J91" s="60"/>
      <c r="K91" s="52"/>
      <c r="L91" s="52"/>
      <c r="M91" s="59"/>
      <c r="N91" s="60"/>
    </row>
    <row r="92" spans="2:14" x14ac:dyDescent="0.2">
      <c r="B92" s="121"/>
      <c r="C92" s="55"/>
      <c r="D92" s="56"/>
      <c r="E92" s="61"/>
      <c r="F92" s="62"/>
      <c r="G92" s="61"/>
      <c r="H92" s="62"/>
      <c r="I92" s="61"/>
      <c r="J92" s="62"/>
      <c r="K92" s="56"/>
      <c r="L92" s="56"/>
      <c r="M92" s="61"/>
      <c r="N92" s="62"/>
    </row>
    <row r="93" spans="2:14" x14ac:dyDescent="0.2">
      <c r="C93" s="51"/>
      <c r="D93" s="52"/>
      <c r="E93" s="59" t="s">
        <v>165</v>
      </c>
      <c r="F93" s="60"/>
      <c r="G93" s="59"/>
      <c r="H93" s="60"/>
      <c r="I93" s="59"/>
      <c r="J93" s="60"/>
      <c r="K93" s="52"/>
      <c r="L93" s="52"/>
      <c r="M93" s="59"/>
      <c r="N93" s="60"/>
    </row>
    <row r="94" spans="2:14" x14ac:dyDescent="0.2">
      <c r="C94" s="51"/>
      <c r="D94" s="52"/>
      <c r="E94" s="59"/>
      <c r="F94" s="60"/>
      <c r="G94" s="59"/>
      <c r="H94" s="60"/>
      <c r="I94" s="59"/>
      <c r="J94" s="60"/>
      <c r="K94" s="52"/>
      <c r="L94" s="52"/>
      <c r="M94" s="59"/>
      <c r="N94" s="60"/>
    </row>
    <row r="95" spans="2:14" x14ac:dyDescent="0.2">
      <c r="C95" s="51"/>
      <c r="D95" s="52"/>
      <c r="E95" s="59"/>
      <c r="F95" s="60"/>
      <c r="G95" s="59"/>
      <c r="H95" s="60"/>
      <c r="I95" s="59"/>
      <c r="J95" s="60"/>
      <c r="K95" s="52"/>
      <c r="L95" s="52"/>
      <c r="M95" s="59"/>
      <c r="N95" s="60"/>
    </row>
    <row r="96" spans="2:14" x14ac:dyDescent="0.2">
      <c r="B96" s="121">
        <v>300</v>
      </c>
      <c r="C96" s="57"/>
      <c r="D96" s="58"/>
      <c r="E96" s="63"/>
      <c r="F96" s="64"/>
      <c r="G96" s="63"/>
      <c r="H96" s="64"/>
      <c r="I96" s="63"/>
      <c r="J96" s="64"/>
      <c r="K96" s="58"/>
      <c r="L96" s="58"/>
      <c r="M96" s="63"/>
      <c r="N96" s="64"/>
    </row>
    <row r="97" spans="2:15" x14ac:dyDescent="0.2">
      <c r="B97" s="121"/>
      <c r="C97" s="51"/>
      <c r="D97" s="52"/>
      <c r="E97" s="59"/>
      <c r="F97" s="60"/>
      <c r="G97" s="59"/>
      <c r="H97" s="60"/>
      <c r="I97" s="59"/>
      <c r="J97" s="60"/>
      <c r="K97" s="52"/>
      <c r="L97" s="52"/>
      <c r="M97" s="59"/>
      <c r="N97" s="60"/>
    </row>
    <row r="98" spans="2:15" x14ac:dyDescent="0.2">
      <c r="C98" s="51"/>
      <c r="D98" s="52"/>
      <c r="E98" s="59"/>
      <c r="F98" s="60"/>
      <c r="G98" s="59"/>
      <c r="H98" s="60"/>
      <c r="I98" s="59"/>
      <c r="J98" s="60"/>
      <c r="K98" s="52"/>
      <c r="L98" s="52"/>
      <c r="M98" s="59"/>
      <c r="N98" s="60"/>
    </row>
    <row r="99" spans="2:15" x14ac:dyDescent="0.2">
      <c r="C99" s="51"/>
      <c r="D99" s="52"/>
      <c r="E99" s="59"/>
      <c r="F99" s="60"/>
      <c r="G99" s="59"/>
      <c r="H99" s="60"/>
      <c r="I99" s="59"/>
      <c r="J99" s="60"/>
      <c r="K99" s="52"/>
      <c r="L99" s="52"/>
      <c r="M99" s="59"/>
      <c r="N99" s="60"/>
    </row>
    <row r="100" spans="2:15" x14ac:dyDescent="0.2">
      <c r="C100" s="51"/>
      <c r="D100" s="52"/>
      <c r="E100" s="59"/>
      <c r="F100" s="60"/>
      <c r="G100" s="59"/>
      <c r="H100" s="60"/>
      <c r="I100" s="59"/>
      <c r="J100" s="60"/>
      <c r="K100" s="52"/>
      <c r="L100" s="52"/>
      <c r="M100" s="59"/>
      <c r="N100" s="60"/>
    </row>
    <row r="101" spans="2:15" x14ac:dyDescent="0.2">
      <c r="B101" s="121">
        <v>200</v>
      </c>
      <c r="C101" s="51"/>
      <c r="D101" s="52"/>
      <c r="E101" s="59"/>
      <c r="F101" s="60"/>
      <c r="G101" s="59"/>
      <c r="H101" s="60"/>
      <c r="I101" s="59"/>
      <c r="J101" s="60"/>
      <c r="K101" s="52"/>
      <c r="L101" s="52"/>
      <c r="M101" s="59"/>
      <c r="N101" s="60"/>
    </row>
    <row r="102" spans="2:15" x14ac:dyDescent="0.2">
      <c r="B102" s="121"/>
      <c r="C102" s="55"/>
      <c r="D102" s="56"/>
      <c r="E102" s="61"/>
      <c r="F102" s="62"/>
      <c r="G102" s="61"/>
      <c r="H102" s="62"/>
      <c r="I102" s="61"/>
      <c r="J102" s="62"/>
      <c r="K102" s="56"/>
      <c r="L102" s="56"/>
      <c r="M102" s="61"/>
      <c r="N102" s="62"/>
    </row>
    <row r="103" spans="2:15" x14ac:dyDescent="0.2">
      <c r="C103" s="51"/>
      <c r="D103" s="52"/>
      <c r="E103" s="59"/>
      <c r="F103" s="60"/>
      <c r="G103" s="59"/>
      <c r="H103" s="60"/>
      <c r="I103" s="59"/>
      <c r="J103" s="60"/>
      <c r="K103" s="52"/>
      <c r="L103" s="52"/>
      <c r="M103" s="59"/>
      <c r="N103" s="60"/>
    </row>
    <row r="104" spans="2:15" x14ac:dyDescent="0.2">
      <c r="C104" s="51"/>
      <c r="D104" s="52"/>
      <c r="E104" s="59"/>
      <c r="F104" s="60"/>
      <c r="G104" s="59"/>
      <c r="H104" s="60"/>
      <c r="I104" s="59"/>
      <c r="J104" s="60"/>
      <c r="K104" s="52"/>
      <c r="L104" s="52"/>
      <c r="M104" s="59"/>
      <c r="N104" s="60"/>
    </row>
    <row r="105" spans="2:15" x14ac:dyDescent="0.2">
      <c r="C105" s="51"/>
      <c r="D105" s="52"/>
      <c r="E105" s="59"/>
      <c r="F105" s="60"/>
      <c r="G105" s="59"/>
      <c r="H105" s="60"/>
      <c r="I105" s="59"/>
      <c r="J105" s="60"/>
      <c r="K105" s="52"/>
      <c r="L105" s="52"/>
      <c r="M105" s="59"/>
      <c r="N105" s="60"/>
    </row>
    <row r="106" spans="2:15" x14ac:dyDescent="0.2">
      <c r="B106" s="121">
        <v>100</v>
      </c>
      <c r="C106" s="57"/>
      <c r="D106" s="58"/>
      <c r="E106" s="63"/>
      <c r="F106" s="64"/>
      <c r="G106" s="63"/>
      <c r="H106" s="64"/>
      <c r="I106" s="63"/>
      <c r="J106" s="64"/>
      <c r="K106" s="58"/>
      <c r="L106" s="58"/>
      <c r="M106" s="63"/>
      <c r="N106" s="64"/>
    </row>
    <row r="107" spans="2:15" x14ac:dyDescent="0.2">
      <c r="B107" s="121"/>
      <c r="C107" s="51"/>
      <c r="D107" s="52"/>
      <c r="E107" s="59"/>
      <c r="F107" s="60"/>
      <c r="G107" s="59"/>
      <c r="H107" s="60"/>
      <c r="I107" s="59"/>
      <c r="J107" s="60"/>
      <c r="K107" s="52"/>
      <c r="L107" s="52"/>
      <c r="M107" s="59"/>
      <c r="N107" s="60"/>
    </row>
    <row r="108" spans="2:15" x14ac:dyDescent="0.2">
      <c r="C108" s="51"/>
      <c r="D108" s="52"/>
      <c r="E108" s="59"/>
      <c r="F108" s="60"/>
      <c r="G108" s="59"/>
      <c r="H108" s="60"/>
      <c r="I108" s="59"/>
      <c r="J108" s="60" t="s">
        <v>166</v>
      </c>
      <c r="K108" s="52"/>
      <c r="L108" s="52"/>
      <c r="M108" s="59"/>
      <c r="N108" s="60"/>
    </row>
    <row r="109" spans="2:15" x14ac:dyDescent="0.2">
      <c r="C109" s="51"/>
      <c r="D109" s="52"/>
      <c r="E109" s="59"/>
      <c r="F109" s="60"/>
      <c r="G109" s="59"/>
      <c r="H109" s="60"/>
      <c r="I109" s="59"/>
      <c r="J109" s="60"/>
      <c r="K109" s="52"/>
      <c r="L109" s="52"/>
      <c r="M109" s="59"/>
      <c r="N109" s="60"/>
    </row>
    <row r="110" spans="2:15" x14ac:dyDescent="0.2">
      <c r="C110" s="51"/>
      <c r="D110" s="52"/>
      <c r="E110" s="59"/>
      <c r="F110" s="60"/>
      <c r="G110" s="59"/>
      <c r="H110" s="60"/>
      <c r="I110" s="59"/>
      <c r="J110" s="60"/>
      <c r="K110" s="52"/>
      <c r="L110" s="52"/>
      <c r="M110" s="59"/>
      <c r="N110" s="60"/>
    </row>
    <row r="111" spans="2:15" ht="16" thickBot="1" x14ac:dyDescent="0.25">
      <c r="C111" s="53"/>
      <c r="D111" s="54"/>
      <c r="E111" s="65"/>
      <c r="F111" s="66"/>
      <c r="G111" s="65"/>
      <c r="H111" s="66"/>
      <c r="I111" s="65"/>
      <c r="J111" s="66"/>
      <c r="K111" s="54"/>
      <c r="L111" s="54"/>
      <c r="M111" s="65"/>
      <c r="N111" s="66"/>
      <c r="O111" s="119" t="s">
        <v>170</v>
      </c>
    </row>
    <row r="112" spans="2:15" ht="16" thickTop="1" x14ac:dyDescent="0.2">
      <c r="D112" s="120">
        <v>100</v>
      </c>
      <c r="E112" s="120"/>
      <c r="F112" s="120">
        <v>200</v>
      </c>
      <c r="G112" s="120"/>
      <c r="H112" s="120">
        <v>300</v>
      </c>
      <c r="I112" s="120"/>
      <c r="J112" s="120">
        <v>400</v>
      </c>
      <c r="K112" s="120"/>
      <c r="L112" s="120">
        <v>500</v>
      </c>
      <c r="M112" s="120"/>
      <c r="O112" s="119"/>
    </row>
    <row r="115" spans="1:2" x14ac:dyDescent="0.2">
      <c r="B115" t="s">
        <v>205</v>
      </c>
    </row>
    <row r="116" spans="1:2" x14ac:dyDescent="0.2">
      <c r="B116" t="s">
        <v>389</v>
      </c>
    </row>
    <row r="117" spans="1:2" x14ac:dyDescent="0.2">
      <c r="B117" t="s">
        <v>206</v>
      </c>
    </row>
    <row r="119" spans="1:2" x14ac:dyDescent="0.2">
      <c r="A119" t="s">
        <v>12</v>
      </c>
      <c r="B119" t="s">
        <v>207</v>
      </c>
    </row>
    <row r="120" spans="1:2" x14ac:dyDescent="0.2">
      <c r="B120" t="s">
        <v>208</v>
      </c>
    </row>
  </sheetData>
  <mergeCells count="24">
    <mergeCell ref="B106:B107"/>
    <mergeCell ref="O111:O112"/>
    <mergeCell ref="D112:E112"/>
    <mergeCell ref="F112:G112"/>
    <mergeCell ref="H112:I112"/>
    <mergeCell ref="J112:K112"/>
    <mergeCell ref="L112:M112"/>
    <mergeCell ref="D65:E65"/>
    <mergeCell ref="B87:C87"/>
    <mergeCell ref="B91:B92"/>
    <mergeCell ref="B96:B97"/>
    <mergeCell ref="B101:B102"/>
    <mergeCell ref="B41:B42"/>
    <mergeCell ref="O46:O47"/>
    <mergeCell ref="D47:E47"/>
    <mergeCell ref="F47:G47"/>
    <mergeCell ref="H47:I47"/>
    <mergeCell ref="J47:K47"/>
    <mergeCell ref="L47:M47"/>
    <mergeCell ref="D14:E14"/>
    <mergeCell ref="B22:C22"/>
    <mergeCell ref="B26:B27"/>
    <mergeCell ref="B31:B32"/>
    <mergeCell ref="B36:B37"/>
  </mergeCells>
  <pageMargins left="0.70866141732283472" right="0.70866141732283472" top="0.74803149606299213" bottom="0.74803149606299213" header="0.31496062992125984" footer="0.31496062992125984"/>
  <pageSetup paperSize="9" scale="66" fitToHeight="0" orientation="portrait" r:id="rId1"/>
  <headerFooter>
    <oddHeader>&amp;COppgave &amp;A</oddHeader>
    <oddFooter>&amp;C&amp;P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N27"/>
  <sheetViews>
    <sheetView zoomScaleNormal="100" workbookViewId="0">
      <selection activeCell="J16" sqref="J16"/>
    </sheetView>
  </sheetViews>
  <sheetFormatPr baseColWidth="10" defaultColWidth="9.1640625" defaultRowHeight="15" x14ac:dyDescent="0.2"/>
  <cols>
    <col min="1" max="13" width="5.6640625" customWidth="1"/>
  </cols>
  <sheetData>
    <row r="2" spans="1:13" x14ac:dyDescent="0.2">
      <c r="A2" s="122" t="s">
        <v>169</v>
      </c>
      <c r="B2" s="122"/>
    </row>
    <row r="3" spans="1:13" x14ac:dyDescent="0.2">
      <c r="A3" s="33"/>
      <c r="B3" s="51"/>
      <c r="C3" s="52"/>
      <c r="D3" s="59"/>
      <c r="E3" s="60"/>
      <c r="F3" s="59"/>
      <c r="G3" s="60"/>
      <c r="H3" s="59"/>
      <c r="I3" s="60"/>
      <c r="J3" s="52"/>
      <c r="K3" s="52"/>
      <c r="L3" s="59"/>
      <c r="M3" s="60"/>
    </row>
    <row r="4" spans="1:13" x14ac:dyDescent="0.2">
      <c r="A4" s="33"/>
      <c r="B4" s="51"/>
      <c r="C4" s="52"/>
      <c r="D4" s="59"/>
      <c r="E4" s="60"/>
      <c r="F4" s="59"/>
      <c r="G4" s="60"/>
      <c r="H4" s="59"/>
      <c r="I4" s="60"/>
      <c r="J4" s="52"/>
      <c r="K4" s="52"/>
      <c r="L4" s="59"/>
      <c r="M4" s="60"/>
    </row>
    <row r="5" spans="1:13" x14ac:dyDescent="0.2">
      <c r="B5" s="51"/>
      <c r="C5" s="52"/>
      <c r="D5" s="59"/>
      <c r="E5" s="60"/>
      <c r="F5" s="59"/>
      <c r="G5" s="60"/>
      <c r="H5" s="59"/>
      <c r="I5" s="60"/>
      <c r="J5" s="52"/>
      <c r="K5" s="52"/>
      <c r="L5" s="59"/>
      <c r="M5" s="60"/>
    </row>
    <row r="6" spans="1:13" x14ac:dyDescent="0.2">
      <c r="A6" s="121">
        <v>400</v>
      </c>
      <c r="B6" s="51"/>
      <c r="C6" s="52"/>
      <c r="D6" s="59"/>
      <c r="E6" s="60"/>
      <c r="F6" s="59"/>
      <c r="G6" s="60"/>
      <c r="H6" s="59"/>
      <c r="I6" s="60"/>
      <c r="J6" s="52"/>
      <c r="K6" s="52"/>
      <c r="L6" s="59"/>
      <c r="M6" s="60"/>
    </row>
    <row r="7" spans="1:13" x14ac:dyDescent="0.2">
      <c r="A7" s="121"/>
      <c r="B7" s="55"/>
      <c r="C7" s="56"/>
      <c r="D7" s="61"/>
      <c r="E7" s="62"/>
      <c r="F7" s="61"/>
      <c r="G7" s="62"/>
      <c r="H7" s="61"/>
      <c r="I7" s="62"/>
      <c r="J7" s="56"/>
      <c r="K7" s="56"/>
      <c r="L7" s="61"/>
      <c r="M7" s="62"/>
    </row>
    <row r="8" spans="1:13" x14ac:dyDescent="0.2">
      <c r="B8" s="51"/>
      <c r="C8" s="52"/>
      <c r="D8" s="59" t="s">
        <v>165</v>
      </c>
      <c r="E8" s="60"/>
      <c r="F8" s="59"/>
      <c r="G8" s="60"/>
      <c r="H8" s="59"/>
      <c r="I8" s="60"/>
      <c r="J8" s="52"/>
      <c r="K8" s="52"/>
      <c r="L8" s="59"/>
      <c r="M8" s="60"/>
    </row>
    <row r="9" spans="1:13" x14ac:dyDescent="0.2">
      <c r="B9" s="51"/>
      <c r="C9" s="52"/>
      <c r="D9" s="59"/>
      <c r="E9" s="60"/>
      <c r="F9" s="59"/>
      <c r="G9" s="60"/>
      <c r="H9" s="59"/>
      <c r="I9" s="60"/>
      <c r="J9" s="52"/>
      <c r="K9" s="52"/>
      <c r="L9" s="59"/>
      <c r="M9" s="60"/>
    </row>
    <row r="10" spans="1:13" x14ac:dyDescent="0.2">
      <c r="B10" s="51"/>
      <c r="C10" s="52"/>
      <c r="D10" s="59"/>
      <c r="E10" s="60"/>
      <c r="F10" s="59"/>
      <c r="G10" s="60"/>
      <c r="H10" s="59"/>
      <c r="I10" s="60"/>
      <c r="J10" s="52"/>
      <c r="K10" s="52"/>
      <c r="L10" s="59"/>
      <c r="M10" s="60"/>
    </row>
    <row r="11" spans="1:13" x14ac:dyDescent="0.2">
      <c r="A11" s="121">
        <v>300</v>
      </c>
      <c r="B11" s="57"/>
      <c r="C11" s="58"/>
      <c r="D11" s="63"/>
      <c r="E11" s="64"/>
      <c r="F11" s="63"/>
      <c r="G11" s="64"/>
      <c r="H11" s="63"/>
      <c r="I11" s="64"/>
      <c r="J11" s="58"/>
      <c r="K11" s="58"/>
      <c r="L11" s="63"/>
      <c r="M11" s="64"/>
    </row>
    <row r="12" spans="1:13" x14ac:dyDescent="0.2">
      <c r="A12" s="121"/>
      <c r="B12" s="51"/>
      <c r="C12" s="52"/>
      <c r="D12" s="59"/>
      <c r="E12" s="60"/>
      <c r="F12" s="59"/>
      <c r="G12" s="60"/>
      <c r="H12" s="59"/>
      <c r="I12" s="60"/>
      <c r="J12" s="52"/>
      <c r="K12" s="52"/>
      <c r="L12" s="59"/>
      <c r="M12" s="60"/>
    </row>
    <row r="13" spans="1:13" x14ac:dyDescent="0.2">
      <c r="B13" s="51"/>
      <c r="C13" s="52"/>
      <c r="D13" s="59"/>
      <c r="E13" s="60"/>
      <c r="F13" s="59"/>
      <c r="G13" s="60"/>
      <c r="H13" s="59"/>
      <c r="I13" s="60"/>
      <c r="J13" s="52"/>
      <c r="K13" s="52"/>
      <c r="L13" s="59"/>
      <c r="M13" s="60"/>
    </row>
    <row r="14" spans="1:13" x14ac:dyDescent="0.2">
      <c r="B14" s="51"/>
      <c r="C14" s="52"/>
      <c r="D14" s="59"/>
      <c r="E14" s="60"/>
      <c r="F14" s="59"/>
      <c r="G14" s="60"/>
      <c r="H14" s="59"/>
      <c r="I14" s="60"/>
      <c r="J14" s="52"/>
      <c r="K14" s="52"/>
      <c r="L14" s="59"/>
      <c r="M14" s="60"/>
    </row>
    <row r="15" spans="1:13" x14ac:dyDescent="0.2">
      <c r="B15" s="51"/>
      <c r="C15" s="52"/>
      <c r="D15" s="59"/>
      <c r="E15" s="60"/>
      <c r="F15" s="59"/>
      <c r="G15" s="60"/>
      <c r="H15" s="59"/>
      <c r="I15" s="60"/>
      <c r="J15" s="52"/>
      <c r="K15" s="52"/>
      <c r="L15" s="59"/>
      <c r="M15" s="60"/>
    </row>
    <row r="16" spans="1:13" x14ac:dyDescent="0.2">
      <c r="A16" s="121">
        <v>200</v>
      </c>
      <c r="B16" s="51"/>
      <c r="C16" s="52"/>
      <c r="D16" s="59"/>
      <c r="E16" s="60"/>
      <c r="F16" s="59"/>
      <c r="G16" s="60"/>
      <c r="H16" s="59"/>
      <c r="I16" s="60"/>
      <c r="J16" s="52"/>
      <c r="K16" s="52"/>
      <c r="L16" s="59"/>
      <c r="M16" s="60"/>
    </row>
    <row r="17" spans="1:14" x14ac:dyDescent="0.2">
      <c r="A17" s="121"/>
      <c r="B17" s="55"/>
      <c r="C17" s="56"/>
      <c r="D17" s="61"/>
      <c r="E17" s="62"/>
      <c r="F17" s="61"/>
      <c r="G17" s="62"/>
      <c r="H17" s="61"/>
      <c r="I17" s="62"/>
      <c r="J17" s="56"/>
      <c r="K17" s="56"/>
      <c r="L17" s="61"/>
      <c r="M17" s="62"/>
    </row>
    <row r="18" spans="1:14" x14ac:dyDescent="0.2">
      <c r="B18" s="51"/>
      <c r="C18" s="52"/>
      <c r="D18" s="59"/>
      <c r="E18" s="60"/>
      <c r="F18" s="59"/>
      <c r="G18" s="60"/>
      <c r="H18" s="59"/>
      <c r="I18" s="60"/>
      <c r="J18" s="52"/>
      <c r="K18" s="52"/>
      <c r="L18" s="59"/>
      <c r="M18" s="60"/>
    </row>
    <row r="19" spans="1:14" x14ac:dyDescent="0.2">
      <c r="B19" s="51"/>
      <c r="C19" s="52"/>
      <c r="D19" s="59"/>
      <c r="E19" s="60"/>
      <c r="F19" s="59"/>
      <c r="G19" s="60"/>
      <c r="H19" s="59"/>
      <c r="I19" s="60"/>
      <c r="J19" s="52"/>
      <c r="K19" s="52"/>
      <c r="L19" s="59"/>
      <c r="M19" s="60"/>
    </row>
    <row r="20" spans="1:14" x14ac:dyDescent="0.2">
      <c r="B20" s="51"/>
      <c r="C20" s="52"/>
      <c r="D20" s="59"/>
      <c r="E20" s="60"/>
      <c r="F20" s="59"/>
      <c r="G20" s="60"/>
      <c r="H20" s="59"/>
      <c r="I20" s="60"/>
      <c r="J20" s="52"/>
      <c r="K20" s="52"/>
      <c r="L20" s="59"/>
      <c r="M20" s="60"/>
    </row>
    <row r="21" spans="1:14" x14ac:dyDescent="0.2">
      <c r="A21" s="121">
        <v>100</v>
      </c>
      <c r="B21" s="57"/>
      <c r="C21" s="58"/>
      <c r="D21" s="63"/>
      <c r="E21" s="64"/>
      <c r="F21" s="63"/>
      <c r="G21" s="64"/>
      <c r="H21" s="63"/>
      <c r="I21" s="64"/>
      <c r="J21" s="58"/>
      <c r="K21" s="58"/>
      <c r="L21" s="63"/>
      <c r="M21" s="64"/>
    </row>
    <row r="22" spans="1:14" x14ac:dyDescent="0.2">
      <c r="A22" s="121"/>
      <c r="B22" s="51"/>
      <c r="C22" s="52"/>
      <c r="D22" s="59"/>
      <c r="E22" s="60"/>
      <c r="F22" s="59"/>
      <c r="G22" s="60"/>
      <c r="H22" s="59"/>
      <c r="I22" s="60"/>
      <c r="J22" s="52"/>
      <c r="K22" s="52"/>
      <c r="L22" s="59"/>
      <c r="M22" s="60"/>
    </row>
    <row r="23" spans="1:14" x14ac:dyDescent="0.2">
      <c r="B23" s="51"/>
      <c r="C23" s="52"/>
      <c r="D23" s="59"/>
      <c r="E23" s="60"/>
      <c r="F23" s="59"/>
      <c r="G23" s="60"/>
      <c r="H23" s="59"/>
      <c r="I23" s="60" t="s">
        <v>166</v>
      </c>
      <c r="J23" s="52"/>
      <c r="K23" s="52"/>
      <c r="L23" s="59"/>
      <c r="M23" s="60"/>
    </row>
    <row r="24" spans="1:14" x14ac:dyDescent="0.2">
      <c r="B24" s="51"/>
      <c r="C24" s="52"/>
      <c r="D24" s="59"/>
      <c r="E24" s="60"/>
      <c r="F24" s="59"/>
      <c r="G24" s="60"/>
      <c r="H24" s="59"/>
      <c r="I24" s="60"/>
      <c r="J24" s="52"/>
      <c r="K24" s="52"/>
      <c r="L24" s="59"/>
      <c r="M24" s="60"/>
    </row>
    <row r="25" spans="1:14" x14ac:dyDescent="0.2">
      <c r="B25" s="51"/>
      <c r="C25" s="52"/>
      <c r="D25" s="59"/>
      <c r="E25" s="60"/>
      <c r="F25" s="59"/>
      <c r="G25" s="60"/>
      <c r="H25" s="59"/>
      <c r="I25" s="60"/>
      <c r="J25" s="52"/>
      <c r="K25" s="52"/>
      <c r="L25" s="59"/>
      <c r="M25" s="60"/>
    </row>
    <row r="26" spans="1:14" ht="16" thickBot="1" x14ac:dyDescent="0.25">
      <c r="B26" s="53"/>
      <c r="C26" s="54"/>
      <c r="D26" s="65"/>
      <c r="E26" s="66"/>
      <c r="F26" s="65"/>
      <c r="G26" s="66"/>
      <c r="H26" s="65"/>
      <c r="I26" s="66"/>
      <c r="J26" s="54"/>
      <c r="K26" s="54"/>
      <c r="L26" s="65"/>
      <c r="M26" s="66"/>
      <c r="N26" s="119" t="s">
        <v>170</v>
      </c>
    </row>
    <row r="27" spans="1:14" ht="16" thickTop="1" x14ac:dyDescent="0.2">
      <c r="C27" s="120">
        <v>100</v>
      </c>
      <c r="D27" s="120"/>
      <c r="E27" s="120">
        <v>200</v>
      </c>
      <c r="F27" s="120"/>
      <c r="G27" s="120">
        <v>300</v>
      </c>
      <c r="H27" s="120"/>
      <c r="I27" s="120">
        <v>400</v>
      </c>
      <c r="J27" s="120"/>
      <c r="K27" s="120">
        <v>500</v>
      </c>
      <c r="L27" s="120"/>
      <c r="N27" s="119"/>
    </row>
  </sheetData>
  <mergeCells count="11">
    <mergeCell ref="C27:D27"/>
    <mergeCell ref="A2:B2"/>
    <mergeCell ref="A21:A22"/>
    <mergeCell ref="A16:A17"/>
    <mergeCell ref="A11:A12"/>
    <mergeCell ref="A6:A7"/>
    <mergeCell ref="N26:N27"/>
    <mergeCell ref="E27:F27"/>
    <mergeCell ref="G27:H27"/>
    <mergeCell ref="I27:J27"/>
    <mergeCell ref="K27:L27"/>
  </mergeCells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&amp;COppgave &amp;A</oddHeader>
    <oddFooter>&amp;C&amp;P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I195"/>
  <sheetViews>
    <sheetView zoomScaleNormal="100" workbookViewId="0">
      <selection activeCell="B3" sqref="B3"/>
    </sheetView>
  </sheetViews>
  <sheetFormatPr baseColWidth="10" defaultColWidth="9.1640625" defaultRowHeight="15" x14ac:dyDescent="0.2"/>
  <cols>
    <col min="1" max="1" width="3.5" customWidth="1"/>
    <col min="2" max="2" width="19.6640625" customWidth="1"/>
    <col min="4" max="6" width="10.83203125" bestFit="1" customWidth="1"/>
    <col min="8" max="8" width="9.5" customWidth="1"/>
  </cols>
  <sheetData>
    <row r="1" spans="1:6" x14ac:dyDescent="0.2">
      <c r="B1" s="70" t="s">
        <v>234</v>
      </c>
    </row>
    <row r="2" spans="1:6" x14ac:dyDescent="0.2">
      <c r="B2" s="70"/>
    </row>
    <row r="3" spans="1:6" x14ac:dyDescent="0.2">
      <c r="B3" t="s">
        <v>253</v>
      </c>
    </row>
    <row r="4" spans="1:6" x14ac:dyDescent="0.2">
      <c r="B4" t="s">
        <v>254</v>
      </c>
    </row>
    <row r="6" spans="1:6" x14ac:dyDescent="0.2">
      <c r="A6" t="s">
        <v>5</v>
      </c>
      <c r="D6" s="77" t="s">
        <v>255</v>
      </c>
      <c r="E6" s="77" t="s">
        <v>256</v>
      </c>
    </row>
    <row r="7" spans="1:6" x14ac:dyDescent="0.2">
      <c r="B7" t="s">
        <v>220</v>
      </c>
      <c r="D7" s="71">
        <v>900</v>
      </c>
      <c r="E7" s="71">
        <v>1150</v>
      </c>
    </row>
    <row r="8" spans="1:6" x14ac:dyDescent="0.2">
      <c r="B8" t="s">
        <v>221</v>
      </c>
      <c r="D8" s="71">
        <v>500</v>
      </c>
      <c r="E8" s="71">
        <v>600</v>
      </c>
    </row>
    <row r="9" spans="1:6" ht="16" thickBot="1" x14ac:dyDescent="0.25">
      <c r="B9" s="69" t="s">
        <v>222</v>
      </c>
      <c r="C9" s="69"/>
      <c r="D9" s="74">
        <f>D7-D8</f>
        <v>400</v>
      </c>
      <c r="E9" s="74">
        <f>E7-E8</f>
        <v>550</v>
      </c>
    </row>
    <row r="11" spans="1:6" x14ac:dyDescent="0.2">
      <c r="B11" t="s">
        <v>229</v>
      </c>
      <c r="D11" s="71">
        <v>600</v>
      </c>
      <c r="E11" s="71">
        <v>250</v>
      </c>
      <c r="F11" s="71"/>
    </row>
    <row r="12" spans="1:6" x14ac:dyDescent="0.2">
      <c r="D12" s="71"/>
      <c r="E12" s="71"/>
      <c r="F12" s="71"/>
    </row>
    <row r="13" spans="1:6" x14ac:dyDescent="0.2">
      <c r="D13" s="72" t="str">
        <f>D6</f>
        <v>Alta</v>
      </c>
      <c r="E13" s="72" t="str">
        <f>E6</f>
        <v>Reisa</v>
      </c>
      <c r="F13" s="72" t="s">
        <v>226</v>
      </c>
    </row>
    <row r="14" spans="1:6" x14ac:dyDescent="0.2">
      <c r="B14" t="s">
        <v>383</v>
      </c>
      <c r="D14" s="71">
        <f>D7*$D$11</f>
        <v>540000</v>
      </c>
      <c r="E14" s="71">
        <f>E7*$E$11</f>
        <v>287500</v>
      </c>
      <c r="F14" s="71">
        <f>SUM(D14:E14)</f>
        <v>827500</v>
      </c>
    </row>
    <row r="15" spans="1:6" x14ac:dyDescent="0.2">
      <c r="B15" s="15" t="s">
        <v>225</v>
      </c>
      <c r="C15" s="15"/>
      <c r="D15" s="73">
        <f>D8*$D$11</f>
        <v>300000</v>
      </c>
      <c r="E15" s="73">
        <f>E8*$E$11</f>
        <v>150000</v>
      </c>
      <c r="F15" s="73">
        <f t="shared" ref="F15:F16" si="0">SUM(D15:E15)</f>
        <v>450000</v>
      </c>
    </row>
    <row r="16" spans="1:6" x14ac:dyDescent="0.2">
      <c r="B16" t="s">
        <v>195</v>
      </c>
      <c r="D16" s="71">
        <f>D14-D15</f>
        <v>240000</v>
      </c>
      <c r="E16" s="71">
        <f>E14-E15</f>
        <v>137500</v>
      </c>
      <c r="F16" s="71">
        <f t="shared" si="0"/>
        <v>377500</v>
      </c>
    </row>
    <row r="17" spans="2:6" x14ac:dyDescent="0.2">
      <c r="B17" t="s">
        <v>227</v>
      </c>
      <c r="D17" s="71"/>
      <c r="E17" s="71"/>
      <c r="F17" s="71">
        <v>300000</v>
      </c>
    </row>
    <row r="18" spans="2:6" ht="16" thickBot="1" x14ac:dyDescent="0.25">
      <c r="B18" s="69" t="s">
        <v>228</v>
      </c>
      <c r="C18" s="69"/>
      <c r="D18" s="74"/>
      <c r="E18" s="74"/>
      <c r="F18" s="74">
        <f>F16-F17</f>
        <v>77500</v>
      </c>
    </row>
    <row r="20" spans="2:6" x14ac:dyDescent="0.2">
      <c r="B20" t="s">
        <v>257</v>
      </c>
      <c r="F20" s="43"/>
    </row>
    <row r="21" spans="2:6" x14ac:dyDescent="0.2">
      <c r="F21" s="71"/>
    </row>
    <row r="22" spans="2:6" x14ac:dyDescent="0.2">
      <c r="B22" t="s">
        <v>235</v>
      </c>
    </row>
    <row r="23" spans="2:6" x14ac:dyDescent="0.2">
      <c r="B23" t="s">
        <v>258</v>
      </c>
    </row>
    <row r="25" spans="2:6" x14ac:dyDescent="0.2">
      <c r="B25" t="s">
        <v>181</v>
      </c>
    </row>
    <row r="27" spans="2:6" x14ac:dyDescent="0.2">
      <c r="B27" t="s">
        <v>171</v>
      </c>
    </row>
    <row r="28" spans="2:6" x14ac:dyDescent="0.2">
      <c r="B28" t="s">
        <v>259</v>
      </c>
      <c r="D28" s="71">
        <v>200</v>
      </c>
    </row>
    <row r="29" spans="2:6" x14ac:dyDescent="0.2">
      <c r="B29" t="s">
        <v>237</v>
      </c>
      <c r="D29" s="71">
        <v>2000</v>
      </c>
    </row>
    <row r="31" spans="2:6" x14ac:dyDescent="0.2">
      <c r="D31" s="95" t="str">
        <f>D13</f>
        <v>Alta</v>
      </c>
      <c r="E31" s="95" t="str">
        <f>E13</f>
        <v>Reisa</v>
      </c>
    </row>
    <row r="32" spans="2:6" x14ac:dyDescent="0.2">
      <c r="B32" t="s">
        <v>260</v>
      </c>
      <c r="D32" s="107">
        <f>1/6</f>
        <v>0.16666666666666666</v>
      </c>
      <c r="E32">
        <v>0.25</v>
      </c>
    </row>
    <row r="33" spans="2:5" x14ac:dyDescent="0.2">
      <c r="B33" t="s">
        <v>238</v>
      </c>
      <c r="D33">
        <v>2.5</v>
      </c>
      <c r="E33">
        <v>2</v>
      </c>
    </row>
    <row r="35" spans="2:5" x14ac:dyDescent="0.2">
      <c r="B35" t="s">
        <v>35</v>
      </c>
      <c r="D35">
        <f>D9</f>
        <v>400</v>
      </c>
      <c r="E35">
        <f>E9</f>
        <v>550</v>
      </c>
    </row>
    <row r="37" spans="2:5" x14ac:dyDescent="0.2">
      <c r="B37" t="s">
        <v>176</v>
      </c>
    </row>
    <row r="38" spans="2:5" x14ac:dyDescent="0.2">
      <c r="D38" s="123" t="s">
        <v>168</v>
      </c>
      <c r="E38" s="123"/>
    </row>
    <row r="39" spans="2:5" x14ac:dyDescent="0.2">
      <c r="B39" s="50" t="s">
        <v>164</v>
      </c>
      <c r="C39" s="50" t="s">
        <v>167</v>
      </c>
      <c r="D39" s="78" t="str">
        <f>D31</f>
        <v>Alta</v>
      </c>
      <c r="E39" s="78" t="str">
        <f>E31</f>
        <v>Reisa</v>
      </c>
    </row>
    <row r="40" spans="2:5" x14ac:dyDescent="0.2">
      <c r="B40" s="50" t="s">
        <v>262</v>
      </c>
      <c r="C40" s="108">
        <f>D28</f>
        <v>200</v>
      </c>
      <c r="D40" s="108">
        <f>$C$40/D32</f>
        <v>1200</v>
      </c>
      <c r="E40" s="108">
        <f>$C$40/E32</f>
        <v>800</v>
      </c>
    </row>
    <row r="41" spans="2:5" x14ac:dyDescent="0.2">
      <c r="B41" s="50" t="s">
        <v>239</v>
      </c>
      <c r="C41" s="108">
        <f>D29</f>
        <v>2000</v>
      </c>
      <c r="D41" s="108">
        <f>$C$41/D33</f>
        <v>800</v>
      </c>
      <c r="E41" s="108">
        <f>$C$41/E33</f>
        <v>1000</v>
      </c>
    </row>
    <row r="43" spans="2:5" x14ac:dyDescent="0.2">
      <c r="B43" t="s">
        <v>182</v>
      </c>
    </row>
    <row r="44" spans="2:5" x14ac:dyDescent="0.2">
      <c r="B44" t="s">
        <v>183</v>
      </c>
    </row>
    <row r="83" spans="2:6" x14ac:dyDescent="0.2">
      <c r="B83" t="s">
        <v>240</v>
      </c>
    </row>
    <row r="84" spans="2:6" x14ac:dyDescent="0.2">
      <c r="B84" t="s">
        <v>384</v>
      </c>
    </row>
    <row r="86" spans="2:6" x14ac:dyDescent="0.2">
      <c r="B86" t="s">
        <v>241</v>
      </c>
    </row>
    <row r="87" spans="2:6" x14ac:dyDescent="0.2">
      <c r="B87" t="s">
        <v>242</v>
      </c>
    </row>
    <row r="88" spans="2:6" x14ac:dyDescent="0.2">
      <c r="B88" t="s">
        <v>188</v>
      </c>
    </row>
    <row r="90" spans="2:6" x14ac:dyDescent="0.2">
      <c r="B90" s="70" t="s">
        <v>243</v>
      </c>
    </row>
    <row r="92" spans="2:6" x14ac:dyDescent="0.2">
      <c r="D92" s="99" t="str">
        <f>D39</f>
        <v>Alta</v>
      </c>
      <c r="E92" s="99" t="str">
        <f>E39</f>
        <v>Reisa</v>
      </c>
    </row>
    <row r="93" spans="2:6" x14ac:dyDescent="0.2">
      <c r="B93" t="s">
        <v>189</v>
      </c>
      <c r="D93" s="99">
        <f>D9</f>
        <v>400</v>
      </c>
      <c r="E93" s="99">
        <f>E9</f>
        <v>550</v>
      </c>
    </row>
    <row r="94" spans="2:6" ht="16" thickBot="1" x14ac:dyDescent="0.25"/>
    <row r="95" spans="2:6" ht="16" thickBot="1" x14ac:dyDescent="0.25">
      <c r="D95" s="124" t="s">
        <v>194</v>
      </c>
      <c r="E95" s="125"/>
    </row>
    <row r="96" spans="2:6" x14ac:dyDescent="0.2">
      <c r="B96" s="86" t="s">
        <v>190</v>
      </c>
      <c r="C96" s="87"/>
      <c r="D96" s="91" t="str">
        <f>D92</f>
        <v>Alta</v>
      </c>
      <c r="E96" s="92" t="str">
        <f>E92</f>
        <v>Reisa</v>
      </c>
      <c r="F96" s="88" t="s">
        <v>195</v>
      </c>
    </row>
    <row r="97" spans="2:9" x14ac:dyDescent="0.2">
      <c r="B97" s="84" t="s">
        <v>191</v>
      </c>
      <c r="C97" s="15"/>
      <c r="D97" s="89">
        <v>0</v>
      </c>
      <c r="E97" s="85">
        <v>800</v>
      </c>
      <c r="F97" s="85">
        <f>D97*$D$93+E97*$E$93</f>
        <v>440000</v>
      </c>
    </row>
    <row r="98" spans="2:9" x14ac:dyDescent="0.2">
      <c r="B98" s="84" t="s">
        <v>192</v>
      </c>
      <c r="C98" s="15"/>
      <c r="D98" s="89">
        <v>330</v>
      </c>
      <c r="E98" s="85">
        <v>590</v>
      </c>
      <c r="F98" s="85">
        <f>D98*$D$93+E98*$E$93</f>
        <v>456500</v>
      </c>
    </row>
    <row r="99" spans="2:9" ht="16" thickBot="1" x14ac:dyDescent="0.25">
      <c r="B99" s="81" t="s">
        <v>193</v>
      </c>
      <c r="C99" s="82"/>
      <c r="D99" s="90">
        <v>800</v>
      </c>
      <c r="E99" s="83"/>
      <c r="F99" s="83">
        <f>D99*$D$93+E99*$E$93</f>
        <v>320000</v>
      </c>
    </row>
    <row r="101" spans="2:9" x14ac:dyDescent="0.2">
      <c r="B101" t="s">
        <v>196</v>
      </c>
    </row>
    <row r="103" spans="2:9" x14ac:dyDescent="0.2">
      <c r="B103" s="70" t="s">
        <v>197</v>
      </c>
    </row>
    <row r="105" spans="2:9" x14ac:dyDescent="0.2">
      <c r="B105" t="s">
        <v>198</v>
      </c>
    </row>
    <row r="106" spans="2:9" x14ac:dyDescent="0.2">
      <c r="B106" t="s">
        <v>199</v>
      </c>
    </row>
    <row r="108" spans="2:9" x14ac:dyDescent="0.2">
      <c r="B108" t="s">
        <v>177</v>
      </c>
    </row>
    <row r="109" spans="2:9" x14ac:dyDescent="0.2">
      <c r="B109" t="s">
        <v>263</v>
      </c>
      <c r="I109" s="71">
        <f>500*D93</f>
        <v>200000</v>
      </c>
    </row>
    <row r="111" spans="2:9" x14ac:dyDescent="0.2">
      <c r="B111" t="s">
        <v>264</v>
      </c>
    </row>
    <row r="112" spans="2:9" x14ac:dyDescent="0.2">
      <c r="B112" t="s">
        <v>265</v>
      </c>
      <c r="F112" s="75">
        <f>I109/E93</f>
        <v>363.63636363636363</v>
      </c>
      <c r="G112" t="s">
        <v>202</v>
      </c>
    </row>
    <row r="114" spans="2:2" x14ac:dyDescent="0.2">
      <c r="B114" t="s">
        <v>266</v>
      </c>
    </row>
    <row r="115" spans="2:2" x14ac:dyDescent="0.2">
      <c r="B115" t="s">
        <v>267</v>
      </c>
    </row>
    <row r="116" spans="2:2" x14ac:dyDescent="0.2">
      <c r="B116" t="s">
        <v>385</v>
      </c>
    </row>
    <row r="146" spans="1:4" x14ac:dyDescent="0.2">
      <c r="B146" t="s">
        <v>268</v>
      </c>
    </row>
    <row r="147" spans="1:4" x14ac:dyDescent="0.2">
      <c r="B147" t="s">
        <v>244</v>
      </c>
      <c r="D147" s="71">
        <f>330*D93+590*E93</f>
        <v>456500</v>
      </c>
    </row>
    <row r="149" spans="1:4" x14ac:dyDescent="0.2">
      <c r="B149" t="s">
        <v>245</v>
      </c>
      <c r="C149" s="75">
        <f>D147</f>
        <v>456500</v>
      </c>
    </row>
    <row r="150" spans="1:4" x14ac:dyDescent="0.2">
      <c r="B150" t="s">
        <v>387</v>
      </c>
      <c r="C150" s="75">
        <f>F16</f>
        <v>377500</v>
      </c>
    </row>
    <row r="151" spans="1:4" ht="16" thickBot="1" x14ac:dyDescent="0.25">
      <c r="B151" s="69" t="s">
        <v>246</v>
      </c>
      <c r="C151" s="76">
        <f>C149-C150</f>
        <v>79000</v>
      </c>
    </row>
    <row r="153" spans="1:4" x14ac:dyDescent="0.2">
      <c r="B153" t="s">
        <v>269</v>
      </c>
    </row>
    <row r="155" spans="1:4" x14ac:dyDescent="0.2">
      <c r="B155" t="s">
        <v>270</v>
      </c>
    </row>
    <row r="156" spans="1:4" x14ac:dyDescent="0.2">
      <c r="B156" t="s">
        <v>271</v>
      </c>
    </row>
    <row r="159" spans="1:4" x14ac:dyDescent="0.2">
      <c r="A159" t="s">
        <v>12</v>
      </c>
      <c r="B159" t="s">
        <v>272</v>
      </c>
    </row>
    <row r="188" spans="2:3" x14ac:dyDescent="0.2">
      <c r="B188" t="s">
        <v>274</v>
      </c>
    </row>
    <row r="189" spans="2:3" x14ac:dyDescent="0.2">
      <c r="B189" t="s">
        <v>275</v>
      </c>
    </row>
    <row r="191" spans="2:3" x14ac:dyDescent="0.2">
      <c r="B191" t="s">
        <v>276</v>
      </c>
      <c r="C191" s="75">
        <f>400*D93+500*E93</f>
        <v>435000</v>
      </c>
    </row>
    <row r="192" spans="2:3" x14ac:dyDescent="0.2">
      <c r="B192" t="s">
        <v>277</v>
      </c>
      <c r="C192" s="75">
        <f>C149</f>
        <v>456500</v>
      </c>
    </row>
    <row r="193" spans="2:3" ht="16" thickBot="1" x14ac:dyDescent="0.25">
      <c r="B193" s="69" t="s">
        <v>278</v>
      </c>
      <c r="C193" s="76">
        <f>C191-C192</f>
        <v>-21500</v>
      </c>
    </row>
    <row r="195" spans="2:3" x14ac:dyDescent="0.2">
      <c r="B195" t="s">
        <v>279</v>
      </c>
    </row>
  </sheetData>
  <mergeCells count="2">
    <mergeCell ref="D38:E38"/>
    <mergeCell ref="D95:E95"/>
  </mergeCells>
  <pageMargins left="0.70866141732283472" right="0.70866141732283472" top="0.74803149606299213" bottom="0.74803149606299213" header="0.31496062992125984" footer="0.31496062992125984"/>
  <pageSetup paperSize="9" scale="94" fitToHeight="0" orientation="portrait" r:id="rId1"/>
  <headerFooter>
    <oddHeader>&amp;COppgave &amp;A</oddHeader>
    <oddFooter>&amp;C&amp;P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2:O27"/>
  <sheetViews>
    <sheetView zoomScaleNormal="100" workbookViewId="0">
      <selection activeCell="J16" sqref="J16"/>
    </sheetView>
  </sheetViews>
  <sheetFormatPr baseColWidth="10" defaultColWidth="9.1640625" defaultRowHeight="15" x14ac:dyDescent="0.2"/>
  <cols>
    <col min="1" max="14" width="5.6640625" customWidth="1"/>
  </cols>
  <sheetData>
    <row r="2" spans="1:13" x14ac:dyDescent="0.2">
      <c r="A2" s="122" t="s">
        <v>256</v>
      </c>
      <c r="B2" s="122"/>
    </row>
    <row r="3" spans="1:13" x14ac:dyDescent="0.2">
      <c r="A3" s="77"/>
      <c r="B3" s="51"/>
      <c r="C3" s="52"/>
      <c r="D3" s="59"/>
      <c r="E3" s="60"/>
      <c r="F3" s="59"/>
      <c r="G3" s="60"/>
      <c r="H3" s="59"/>
      <c r="I3" s="60"/>
      <c r="J3" s="52"/>
      <c r="K3" s="52"/>
      <c r="L3" s="59"/>
      <c r="M3" s="60"/>
    </row>
    <row r="4" spans="1:13" x14ac:dyDescent="0.2">
      <c r="A4" s="77"/>
      <c r="B4" s="51"/>
      <c r="C4" s="52"/>
      <c r="D4" s="59"/>
      <c r="E4" s="60"/>
      <c r="F4" s="59"/>
      <c r="G4" s="60"/>
      <c r="H4" s="59"/>
      <c r="I4" s="60"/>
      <c r="J4" s="52"/>
      <c r="K4" s="52"/>
      <c r="L4" s="59"/>
      <c r="M4" s="60"/>
    </row>
    <row r="5" spans="1:13" x14ac:dyDescent="0.2">
      <c r="B5" s="51"/>
      <c r="C5" s="52"/>
      <c r="D5" s="59"/>
      <c r="E5" s="60"/>
      <c r="F5" s="59"/>
      <c r="G5" s="60"/>
      <c r="H5" s="59"/>
      <c r="I5" s="60"/>
      <c r="J5" s="52"/>
      <c r="K5" s="52"/>
      <c r="L5" s="59"/>
      <c r="M5" s="60"/>
    </row>
    <row r="6" spans="1:13" x14ac:dyDescent="0.2">
      <c r="A6" s="121">
        <v>1000</v>
      </c>
      <c r="B6" s="51"/>
      <c r="C6" s="52"/>
      <c r="D6" s="59"/>
      <c r="E6" s="60"/>
      <c r="F6" s="59"/>
      <c r="G6" s="60"/>
      <c r="H6" s="59"/>
      <c r="I6" s="60"/>
      <c r="J6" s="52"/>
      <c r="K6" s="52"/>
      <c r="L6" s="59"/>
      <c r="M6" s="60"/>
    </row>
    <row r="7" spans="1:13" x14ac:dyDescent="0.2">
      <c r="A7" s="121"/>
      <c r="B7" s="55"/>
      <c r="C7" s="56"/>
      <c r="D7" s="61"/>
      <c r="E7" s="62"/>
      <c r="F7" s="61"/>
      <c r="G7" s="62"/>
      <c r="H7" s="61"/>
      <c r="I7" s="62"/>
      <c r="J7" s="56"/>
      <c r="K7" s="56"/>
      <c r="L7" s="61"/>
      <c r="M7" s="62"/>
    </row>
    <row r="8" spans="1:13" x14ac:dyDescent="0.2">
      <c r="B8" s="51"/>
      <c r="C8" s="59" t="s">
        <v>239</v>
      </c>
      <c r="E8" s="60"/>
      <c r="F8" s="59"/>
      <c r="G8" s="60"/>
      <c r="H8" s="59"/>
      <c r="I8" s="60"/>
      <c r="J8" s="52"/>
      <c r="K8" s="52"/>
      <c r="L8" s="59"/>
      <c r="M8" s="60"/>
    </row>
    <row r="9" spans="1:13" x14ac:dyDescent="0.2">
      <c r="B9" s="51"/>
      <c r="C9" s="52"/>
      <c r="D9" s="59"/>
      <c r="E9" s="60"/>
      <c r="F9" s="59"/>
      <c r="G9" s="60"/>
      <c r="H9" s="59"/>
      <c r="I9" s="60"/>
      <c r="J9" s="52"/>
      <c r="K9" s="52"/>
      <c r="L9" s="59"/>
      <c r="M9" s="60"/>
    </row>
    <row r="10" spans="1:13" x14ac:dyDescent="0.2">
      <c r="B10" s="51"/>
      <c r="C10" s="52"/>
      <c r="D10" s="59"/>
      <c r="E10" s="60"/>
      <c r="F10" s="59"/>
      <c r="G10" s="60"/>
      <c r="H10" s="59"/>
      <c r="I10" s="60"/>
      <c r="J10" s="52"/>
      <c r="K10" s="52"/>
      <c r="L10" s="59"/>
      <c r="M10" s="60"/>
    </row>
    <row r="11" spans="1:13" x14ac:dyDescent="0.2">
      <c r="A11" s="121"/>
      <c r="B11" s="57"/>
      <c r="C11" s="58"/>
      <c r="D11" s="63"/>
      <c r="E11" s="64"/>
      <c r="F11" s="63"/>
      <c r="G11" s="64"/>
      <c r="H11" s="63"/>
      <c r="I11" s="64"/>
      <c r="J11" s="58"/>
      <c r="K11" s="58"/>
      <c r="L11" s="63"/>
      <c r="M11" s="64"/>
    </row>
    <row r="12" spans="1:13" x14ac:dyDescent="0.2">
      <c r="A12" s="121"/>
      <c r="B12" s="51"/>
      <c r="C12" s="52"/>
      <c r="D12" s="59"/>
      <c r="E12" s="60"/>
      <c r="F12" s="59"/>
      <c r="G12" s="60"/>
      <c r="H12" s="59"/>
      <c r="I12" s="60"/>
      <c r="J12" s="52"/>
      <c r="K12" s="52"/>
      <c r="L12" s="59"/>
      <c r="M12" s="60"/>
    </row>
    <row r="13" spans="1:13" x14ac:dyDescent="0.2">
      <c r="B13" s="51"/>
      <c r="C13" s="52"/>
      <c r="D13" s="59"/>
      <c r="E13" s="60"/>
      <c r="F13" s="59"/>
      <c r="G13" s="60"/>
      <c r="H13" s="59"/>
      <c r="I13" s="60"/>
      <c r="J13" s="52"/>
      <c r="K13" s="52"/>
      <c r="L13" s="59"/>
      <c r="M13" s="60"/>
    </row>
    <row r="14" spans="1:13" x14ac:dyDescent="0.2">
      <c r="B14" s="51"/>
      <c r="C14" s="52"/>
      <c r="D14" s="59"/>
      <c r="E14" s="60"/>
      <c r="F14" s="59"/>
      <c r="G14" s="60"/>
      <c r="H14" s="59"/>
      <c r="I14" s="60"/>
      <c r="J14" s="52"/>
      <c r="K14" s="52"/>
      <c r="L14" s="59"/>
      <c r="M14" s="60"/>
    </row>
    <row r="15" spans="1:13" x14ac:dyDescent="0.2">
      <c r="B15" s="51"/>
      <c r="C15" s="52"/>
      <c r="D15" s="59"/>
      <c r="E15" s="60"/>
      <c r="F15" s="59"/>
      <c r="G15" s="60"/>
      <c r="H15" s="59"/>
      <c r="I15" s="60"/>
      <c r="J15" s="52"/>
      <c r="K15" s="52"/>
      <c r="L15" s="59"/>
      <c r="M15" s="60"/>
    </row>
    <row r="16" spans="1:13" x14ac:dyDescent="0.2">
      <c r="A16" s="121">
        <v>500</v>
      </c>
      <c r="B16" s="51"/>
      <c r="C16" s="52"/>
      <c r="D16" s="59"/>
      <c r="E16" s="60"/>
      <c r="F16" s="59"/>
      <c r="G16" s="60"/>
      <c r="H16" s="59" t="s">
        <v>273</v>
      </c>
      <c r="I16" s="60"/>
      <c r="J16" s="52"/>
      <c r="K16" s="52"/>
      <c r="L16" s="59"/>
      <c r="M16" s="60"/>
    </row>
    <row r="17" spans="1:15" x14ac:dyDescent="0.2">
      <c r="A17" s="121"/>
      <c r="B17" s="55"/>
      <c r="C17" s="56"/>
      <c r="D17" s="61"/>
      <c r="E17" s="62"/>
      <c r="F17" s="61"/>
      <c r="G17" s="62"/>
      <c r="H17" s="61"/>
      <c r="I17" s="62"/>
      <c r="J17" s="56"/>
      <c r="K17" s="56"/>
      <c r="L17" s="61"/>
      <c r="M17" s="62"/>
    </row>
    <row r="18" spans="1:15" x14ac:dyDescent="0.2">
      <c r="B18" s="51"/>
      <c r="C18" s="52"/>
      <c r="D18" s="59"/>
      <c r="E18" s="60"/>
      <c r="F18" s="59"/>
      <c r="G18" s="60"/>
      <c r="H18" s="59"/>
      <c r="I18" s="60"/>
      <c r="J18" s="52"/>
      <c r="K18" s="52"/>
      <c r="L18" s="59"/>
      <c r="M18" s="60"/>
    </row>
    <row r="19" spans="1:15" x14ac:dyDescent="0.2">
      <c r="B19" s="51"/>
      <c r="C19" s="52"/>
      <c r="D19" s="59"/>
      <c r="E19" s="60"/>
      <c r="F19" s="59"/>
      <c r="G19" s="60"/>
      <c r="H19" s="59"/>
      <c r="I19" s="60"/>
      <c r="J19" s="52"/>
      <c r="K19" s="52"/>
      <c r="L19" s="59"/>
      <c r="M19" s="60"/>
    </row>
    <row r="20" spans="1:15" x14ac:dyDescent="0.2">
      <c r="B20" s="51"/>
      <c r="C20" s="52"/>
      <c r="D20" s="59"/>
      <c r="E20" s="60"/>
      <c r="F20" s="59"/>
      <c r="G20" s="60"/>
      <c r="H20" s="59"/>
      <c r="I20" s="60"/>
      <c r="J20" s="52"/>
      <c r="K20" s="52"/>
      <c r="L20" s="59"/>
      <c r="M20" s="60"/>
    </row>
    <row r="21" spans="1:15" x14ac:dyDescent="0.2">
      <c r="A21" s="121"/>
      <c r="B21" s="57"/>
      <c r="C21" s="58"/>
      <c r="D21" s="63"/>
      <c r="E21" s="64"/>
      <c r="F21" s="63"/>
      <c r="G21" s="64"/>
      <c r="H21" s="63"/>
      <c r="I21" s="64"/>
      <c r="J21" s="58"/>
      <c r="K21" s="58"/>
      <c r="L21" s="63"/>
      <c r="M21" s="64"/>
    </row>
    <row r="22" spans="1:15" x14ac:dyDescent="0.2">
      <c r="A22" s="121"/>
      <c r="B22" s="51"/>
      <c r="C22" s="52"/>
      <c r="D22" s="59"/>
      <c r="E22" s="60"/>
      <c r="F22" s="59"/>
      <c r="G22" s="60"/>
      <c r="H22" s="59"/>
      <c r="I22" s="60"/>
      <c r="J22" s="52"/>
      <c r="L22" s="59"/>
      <c r="M22" s="60"/>
    </row>
    <row r="23" spans="1:15" x14ac:dyDescent="0.2">
      <c r="B23" s="51"/>
      <c r="C23" s="52"/>
      <c r="D23" s="59"/>
      <c r="E23" s="60"/>
      <c r="F23" s="59"/>
      <c r="G23" s="60"/>
      <c r="H23" s="59"/>
      <c r="J23" s="60" t="s">
        <v>261</v>
      </c>
      <c r="K23" s="52"/>
      <c r="L23" s="59"/>
      <c r="M23" s="60"/>
    </row>
    <row r="24" spans="1:15" x14ac:dyDescent="0.2">
      <c r="B24" s="51"/>
      <c r="C24" s="52"/>
      <c r="D24" s="59"/>
      <c r="E24" s="60"/>
      <c r="F24" s="59"/>
      <c r="G24" s="60"/>
      <c r="H24" s="59"/>
      <c r="I24" s="60"/>
      <c r="J24" s="52"/>
      <c r="K24" s="52"/>
      <c r="L24" s="59"/>
      <c r="M24" s="60"/>
    </row>
    <row r="25" spans="1:15" x14ac:dyDescent="0.2">
      <c r="B25" s="51"/>
      <c r="C25" s="52"/>
      <c r="D25" s="59"/>
      <c r="E25" s="60"/>
      <c r="F25" s="59"/>
      <c r="G25" s="60"/>
      <c r="H25" s="59"/>
      <c r="I25" s="60"/>
      <c r="J25" s="52"/>
      <c r="K25" s="52"/>
      <c r="L25" s="59"/>
      <c r="M25" s="60"/>
    </row>
    <row r="26" spans="1:15" ht="16" thickBot="1" x14ac:dyDescent="0.25">
      <c r="B26" s="53"/>
      <c r="C26" s="54"/>
      <c r="D26" s="65"/>
      <c r="E26" s="66"/>
      <c r="F26" s="65"/>
      <c r="G26" s="66"/>
      <c r="H26" s="65"/>
      <c r="I26" s="66"/>
      <c r="J26" s="54"/>
      <c r="K26" s="54"/>
      <c r="L26" s="65"/>
      <c r="M26" s="66"/>
      <c r="N26" s="66"/>
      <c r="O26" s="119" t="s">
        <v>255</v>
      </c>
    </row>
    <row r="27" spans="1:15" ht="16" thickTop="1" x14ac:dyDescent="0.2">
      <c r="C27" s="120"/>
      <c r="D27" s="120"/>
      <c r="E27" s="120">
        <v>500</v>
      </c>
      <c r="F27" s="120"/>
      <c r="G27" s="120"/>
      <c r="H27" s="120"/>
      <c r="I27" s="120">
        <v>1000</v>
      </c>
      <c r="J27" s="120"/>
      <c r="K27" s="120"/>
      <c r="L27" s="120"/>
      <c r="M27" s="120">
        <v>1500</v>
      </c>
      <c r="N27" s="120"/>
      <c r="O27" s="119"/>
    </row>
  </sheetData>
  <mergeCells count="12">
    <mergeCell ref="O26:O27"/>
    <mergeCell ref="C27:D27"/>
    <mergeCell ref="E27:F27"/>
    <mergeCell ref="G27:H27"/>
    <mergeCell ref="I27:J27"/>
    <mergeCell ref="K27:L27"/>
    <mergeCell ref="M27:N27"/>
    <mergeCell ref="A2:B2"/>
    <mergeCell ref="A6:A7"/>
    <mergeCell ref="A11:A12"/>
    <mergeCell ref="A16:A17"/>
    <mergeCell ref="A21:A22"/>
  </mergeCells>
  <pageMargins left="0.70866141732283472" right="0.70866141732283472" top="0.74803149606299213" bottom="0.74803149606299213" header="0.31496062992125984" footer="0.31496062992125984"/>
  <pageSetup paperSize="9" scale="97" fitToHeight="0" orientation="portrait" r:id="rId1"/>
  <headerFooter>
    <oddHeader>&amp;COppgave &amp;A</oddHeader>
    <oddFooter>&amp;C&amp;P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I160"/>
  <sheetViews>
    <sheetView topLeftCell="A70" zoomScaleNormal="100" workbookViewId="0">
      <selection activeCell="K61" sqref="K61"/>
    </sheetView>
  </sheetViews>
  <sheetFormatPr baseColWidth="10" defaultColWidth="9.1640625" defaultRowHeight="15" x14ac:dyDescent="0.2"/>
  <cols>
    <col min="1" max="1" width="3.5" customWidth="1"/>
    <col min="2" max="2" width="19.6640625" customWidth="1"/>
    <col min="4" max="6" width="10.83203125" bestFit="1" customWidth="1"/>
    <col min="8" max="8" width="9.5" customWidth="1"/>
  </cols>
  <sheetData>
    <row r="1" spans="1:5" x14ac:dyDescent="0.2">
      <c r="B1" s="70" t="s">
        <v>234</v>
      </c>
    </row>
    <row r="2" spans="1:5" x14ac:dyDescent="0.2">
      <c r="B2" s="70"/>
    </row>
    <row r="3" spans="1:5" x14ac:dyDescent="0.2">
      <c r="A3" t="s">
        <v>5</v>
      </c>
      <c r="B3" t="s">
        <v>292</v>
      </c>
    </row>
    <row r="4" spans="1:5" x14ac:dyDescent="0.2">
      <c r="B4" t="s">
        <v>280</v>
      </c>
    </row>
    <row r="5" spans="1:5" x14ac:dyDescent="0.2">
      <c r="B5" t="s">
        <v>281</v>
      </c>
    </row>
    <row r="7" spans="1:5" x14ac:dyDescent="0.2">
      <c r="C7" s="115"/>
      <c r="D7" s="115" t="s">
        <v>285</v>
      </c>
      <c r="E7" s="115" t="s">
        <v>194</v>
      </c>
    </row>
    <row r="8" spans="1:5" x14ac:dyDescent="0.2">
      <c r="B8" s="70"/>
      <c r="C8" s="116" t="s">
        <v>167</v>
      </c>
      <c r="D8" s="116" t="s">
        <v>284</v>
      </c>
      <c r="E8" s="116" t="s">
        <v>287</v>
      </c>
    </row>
    <row r="9" spans="1:5" x14ac:dyDescent="0.2">
      <c r="B9" s="109" t="s">
        <v>282</v>
      </c>
      <c r="C9" s="111">
        <v>4000</v>
      </c>
      <c r="D9" s="113">
        <v>1.6</v>
      </c>
      <c r="E9" s="111">
        <f>C9/D9</f>
        <v>2500</v>
      </c>
    </row>
    <row r="10" spans="1:5" x14ac:dyDescent="0.2">
      <c r="B10" s="110" t="s">
        <v>283</v>
      </c>
      <c r="C10" s="111">
        <v>4800</v>
      </c>
      <c r="D10" s="111">
        <v>4</v>
      </c>
      <c r="E10" s="111">
        <f t="shared" ref="E10:E11" si="0">C10/D10</f>
        <v>1200</v>
      </c>
    </row>
    <row r="11" spans="1:5" x14ac:dyDescent="0.2">
      <c r="B11" s="114" t="s">
        <v>286</v>
      </c>
      <c r="C11" s="112">
        <v>20000</v>
      </c>
      <c r="D11" s="112">
        <v>14</v>
      </c>
      <c r="E11" s="112">
        <f t="shared" si="0"/>
        <v>1428.5714285714287</v>
      </c>
    </row>
    <row r="12" spans="1:5" x14ac:dyDescent="0.2">
      <c r="C12" s="71"/>
      <c r="D12" s="71"/>
      <c r="E12" s="71"/>
    </row>
    <row r="13" spans="1:5" x14ac:dyDescent="0.2">
      <c r="B13" t="s">
        <v>288</v>
      </c>
      <c r="C13" s="71"/>
      <c r="D13" s="71"/>
      <c r="E13" s="71"/>
    </row>
    <row r="14" spans="1:5" x14ac:dyDescent="0.2">
      <c r="B14" t="s">
        <v>289</v>
      </c>
      <c r="C14" s="71"/>
      <c r="D14" s="71"/>
      <c r="E14" s="71"/>
    </row>
    <row r="15" spans="1:5" x14ac:dyDescent="0.2">
      <c r="C15" s="71"/>
      <c r="D15" s="71"/>
      <c r="E15" s="71"/>
    </row>
    <row r="16" spans="1:5" x14ac:dyDescent="0.2">
      <c r="B16" t="s">
        <v>290</v>
      </c>
      <c r="C16" s="71">
        <f>(750-475)*E10</f>
        <v>330000</v>
      </c>
      <c r="D16" s="71"/>
      <c r="E16" s="71"/>
    </row>
    <row r="17" spans="1:5" x14ac:dyDescent="0.2">
      <c r="B17" t="s">
        <v>107</v>
      </c>
      <c r="C17" s="71">
        <v>150000</v>
      </c>
      <c r="D17" s="71"/>
      <c r="E17" s="71"/>
    </row>
    <row r="18" spans="1:5" ht="16" thickBot="1" x14ac:dyDescent="0.25">
      <c r="B18" s="69" t="s">
        <v>291</v>
      </c>
      <c r="C18" s="74">
        <f>C16-C17</f>
        <v>180000</v>
      </c>
      <c r="D18" s="71"/>
      <c r="E18" s="71"/>
    </row>
    <row r="19" spans="1:5" x14ac:dyDescent="0.2">
      <c r="C19" s="71"/>
      <c r="D19" s="71"/>
      <c r="E19" s="71"/>
    </row>
    <row r="20" spans="1:5" x14ac:dyDescent="0.2">
      <c r="A20" t="s">
        <v>12</v>
      </c>
      <c r="B20" s="70" t="s">
        <v>299</v>
      </c>
    </row>
    <row r="21" spans="1:5" x14ac:dyDescent="0.2">
      <c r="B21" s="70"/>
    </row>
    <row r="23" spans="1:5" x14ac:dyDescent="0.2">
      <c r="D23" s="77" t="s">
        <v>293</v>
      </c>
      <c r="E23" s="77" t="s">
        <v>294</v>
      </c>
    </row>
    <row r="24" spans="1:5" x14ac:dyDescent="0.2">
      <c r="B24" t="s">
        <v>220</v>
      </c>
      <c r="D24">
        <v>750</v>
      </c>
      <c r="E24" s="75">
        <v>1000</v>
      </c>
    </row>
    <row r="25" spans="1:5" x14ac:dyDescent="0.2">
      <c r="B25" t="s">
        <v>221</v>
      </c>
      <c r="D25">
        <v>475</v>
      </c>
      <c r="E25">
        <v>720</v>
      </c>
    </row>
    <row r="26" spans="1:5" ht="16" thickBot="1" x14ac:dyDescent="0.25">
      <c r="B26" s="69" t="s">
        <v>222</v>
      </c>
      <c r="C26" s="69"/>
      <c r="D26" s="69">
        <f>D24-D25</f>
        <v>275</v>
      </c>
      <c r="E26" s="69">
        <f>E24-E25</f>
        <v>280</v>
      </c>
    </row>
    <row r="29" spans="1:5" x14ac:dyDescent="0.2">
      <c r="B29" t="s">
        <v>295</v>
      </c>
    </row>
    <row r="31" spans="1:5" x14ac:dyDescent="0.2">
      <c r="B31" t="s">
        <v>171</v>
      </c>
      <c r="C31" t="s">
        <v>167</v>
      </c>
    </row>
    <row r="32" spans="1:5" x14ac:dyDescent="0.2">
      <c r="B32" t="str">
        <f>B9</f>
        <v>Arbeidstimer</v>
      </c>
      <c r="C32" s="75">
        <f>C9</f>
        <v>4000</v>
      </c>
    </row>
    <row r="33" spans="2:5" x14ac:dyDescent="0.2">
      <c r="B33" t="str">
        <f t="shared" ref="B33:C34" si="1">B10</f>
        <v>Maskintimer</v>
      </c>
      <c r="C33" s="75">
        <f t="shared" si="1"/>
        <v>4800</v>
      </c>
    </row>
    <row r="34" spans="2:5" x14ac:dyDescent="0.2">
      <c r="B34" t="str">
        <f t="shared" si="1"/>
        <v>Stål (kilo)</v>
      </c>
      <c r="C34" s="75">
        <f t="shared" si="1"/>
        <v>20000</v>
      </c>
    </row>
    <row r="36" spans="2:5" x14ac:dyDescent="0.2">
      <c r="D36" s="95" t="str">
        <f>D23</f>
        <v>Snøgg</v>
      </c>
      <c r="E36" s="95" t="str">
        <f>E23</f>
        <v>Rapid</v>
      </c>
    </row>
    <row r="37" spans="2:5" x14ac:dyDescent="0.2">
      <c r="B37" t="s">
        <v>296</v>
      </c>
      <c r="D37">
        <v>1.6</v>
      </c>
      <c r="E37">
        <v>4</v>
      </c>
    </row>
    <row r="38" spans="2:5" x14ac:dyDescent="0.2">
      <c r="B38" t="s">
        <v>297</v>
      </c>
      <c r="D38">
        <v>4</v>
      </c>
      <c r="E38">
        <v>2.4</v>
      </c>
    </row>
    <row r="39" spans="2:5" x14ac:dyDescent="0.2">
      <c r="B39" t="s">
        <v>298</v>
      </c>
      <c r="D39">
        <v>14</v>
      </c>
      <c r="E39">
        <v>20</v>
      </c>
    </row>
    <row r="42" spans="2:5" x14ac:dyDescent="0.2">
      <c r="B42" t="s">
        <v>176</v>
      </c>
    </row>
    <row r="43" spans="2:5" x14ac:dyDescent="0.2">
      <c r="D43" s="123" t="s">
        <v>168</v>
      </c>
      <c r="E43" s="123"/>
    </row>
    <row r="44" spans="2:5" x14ac:dyDescent="0.2">
      <c r="B44" s="50" t="s">
        <v>164</v>
      </c>
      <c r="C44" s="50" t="s">
        <v>167</v>
      </c>
      <c r="D44" s="78" t="str">
        <f>D36</f>
        <v>Snøgg</v>
      </c>
      <c r="E44" s="78" t="str">
        <f>E36</f>
        <v>Rapid</v>
      </c>
    </row>
    <row r="45" spans="2:5" x14ac:dyDescent="0.2">
      <c r="B45" s="50" t="str">
        <f>B32</f>
        <v>Arbeidstimer</v>
      </c>
      <c r="C45" s="93">
        <f>C32</f>
        <v>4000</v>
      </c>
      <c r="D45" s="93">
        <f>$C$45/D37</f>
        <v>2500</v>
      </c>
      <c r="E45" s="93">
        <f>$C$45/E37</f>
        <v>1000</v>
      </c>
    </row>
    <row r="46" spans="2:5" x14ac:dyDescent="0.2">
      <c r="B46" s="50" t="str">
        <f t="shared" ref="B46:B47" si="2">B33</f>
        <v>Maskintimer</v>
      </c>
      <c r="C46" s="93">
        <f>C33</f>
        <v>4800</v>
      </c>
      <c r="D46" s="93">
        <f>$C$46/D38</f>
        <v>1200</v>
      </c>
      <c r="E46" s="93">
        <f>$C$46/E38</f>
        <v>2000</v>
      </c>
    </row>
    <row r="47" spans="2:5" x14ac:dyDescent="0.2">
      <c r="B47" s="50" t="str">
        <f t="shared" si="2"/>
        <v>Stål (kilo)</v>
      </c>
      <c r="C47" s="93">
        <f>C34</f>
        <v>20000</v>
      </c>
      <c r="D47" s="93">
        <f>$C$47/D39</f>
        <v>1428.5714285714287</v>
      </c>
      <c r="E47" s="93">
        <f>$C$47/E39</f>
        <v>1000</v>
      </c>
    </row>
    <row r="49" spans="2:2" x14ac:dyDescent="0.2">
      <c r="B49" t="s">
        <v>182</v>
      </c>
    </row>
    <row r="50" spans="2:2" x14ac:dyDescent="0.2">
      <c r="B50" t="s">
        <v>183</v>
      </c>
    </row>
    <row r="83" spans="2:6" x14ac:dyDescent="0.2">
      <c r="B83" t="s">
        <v>240</v>
      </c>
    </row>
    <row r="84" spans="2:6" x14ac:dyDescent="0.2">
      <c r="B84" t="s">
        <v>384</v>
      </c>
    </row>
    <row r="86" spans="2:6" x14ac:dyDescent="0.2">
      <c r="B86" t="s">
        <v>301</v>
      </c>
    </row>
    <row r="87" spans="2:6" x14ac:dyDescent="0.2">
      <c r="B87" t="s">
        <v>242</v>
      </c>
    </row>
    <row r="88" spans="2:6" x14ac:dyDescent="0.2">
      <c r="B88" t="s">
        <v>188</v>
      </c>
    </row>
    <row r="90" spans="2:6" x14ac:dyDescent="0.2">
      <c r="B90" s="70" t="s">
        <v>243</v>
      </c>
    </row>
    <row r="92" spans="2:6" x14ac:dyDescent="0.2">
      <c r="D92" s="99" t="str">
        <f>D44</f>
        <v>Snøgg</v>
      </c>
      <c r="E92" s="99" t="str">
        <f>E44</f>
        <v>Rapid</v>
      </c>
    </row>
    <row r="93" spans="2:6" x14ac:dyDescent="0.2">
      <c r="B93" t="s">
        <v>189</v>
      </c>
      <c r="D93" s="99">
        <f>D26</f>
        <v>275</v>
      </c>
      <c r="E93" s="99">
        <f>E26</f>
        <v>280</v>
      </c>
    </row>
    <row r="94" spans="2:6" ht="16" thickBot="1" x14ac:dyDescent="0.25"/>
    <row r="95" spans="2:6" ht="16" thickBot="1" x14ac:dyDescent="0.25">
      <c r="D95" s="124" t="s">
        <v>194</v>
      </c>
      <c r="E95" s="125"/>
    </row>
    <row r="96" spans="2:6" x14ac:dyDescent="0.2">
      <c r="B96" s="86" t="s">
        <v>190</v>
      </c>
      <c r="C96" s="87"/>
      <c r="D96" s="91" t="str">
        <f>D92</f>
        <v>Snøgg</v>
      </c>
      <c r="E96" s="92" t="str">
        <f>E92</f>
        <v>Rapid</v>
      </c>
      <c r="F96" s="88" t="s">
        <v>195</v>
      </c>
    </row>
    <row r="97" spans="2:9" x14ac:dyDescent="0.2">
      <c r="B97" s="84" t="s">
        <v>191</v>
      </c>
      <c r="C97" s="15"/>
      <c r="D97" s="89">
        <v>0</v>
      </c>
      <c r="E97" s="85">
        <v>1000</v>
      </c>
      <c r="F97" s="85">
        <f>D97*$D$93+E97*$E$93</f>
        <v>280000</v>
      </c>
    </row>
    <row r="98" spans="2:9" x14ac:dyDescent="0.2">
      <c r="B98" s="84" t="s">
        <v>192</v>
      </c>
      <c r="C98" s="15"/>
      <c r="D98" s="89">
        <v>1050</v>
      </c>
      <c r="E98" s="85">
        <v>250</v>
      </c>
      <c r="F98" s="85">
        <f>D98*$D$93+E98*$E$93</f>
        <v>358750</v>
      </c>
    </row>
    <row r="99" spans="2:9" ht="16" thickBot="1" x14ac:dyDescent="0.25">
      <c r="B99" s="81" t="s">
        <v>193</v>
      </c>
      <c r="C99" s="82"/>
      <c r="D99" s="90">
        <v>1200</v>
      </c>
      <c r="E99" s="83"/>
      <c r="F99" s="83">
        <f>D99*$D$93+E99*$E$93</f>
        <v>330000</v>
      </c>
    </row>
    <row r="101" spans="2:9" x14ac:dyDescent="0.2">
      <c r="B101" t="s">
        <v>196</v>
      </c>
    </row>
    <row r="103" spans="2:9" x14ac:dyDescent="0.2">
      <c r="B103" s="70" t="s">
        <v>197</v>
      </c>
    </row>
    <row r="105" spans="2:9" x14ac:dyDescent="0.2">
      <c r="B105" t="s">
        <v>198</v>
      </c>
    </row>
    <row r="106" spans="2:9" x14ac:dyDescent="0.2">
      <c r="B106" t="s">
        <v>199</v>
      </c>
    </row>
    <row r="108" spans="2:9" x14ac:dyDescent="0.2">
      <c r="B108" t="s">
        <v>390</v>
      </c>
    </row>
    <row r="109" spans="2:9" x14ac:dyDescent="0.2">
      <c r="B109" t="s">
        <v>302</v>
      </c>
      <c r="I109" s="71">
        <f>1250*D93</f>
        <v>343750</v>
      </c>
    </row>
    <row r="111" spans="2:9" x14ac:dyDescent="0.2">
      <c r="B111" t="s">
        <v>303</v>
      </c>
    </row>
    <row r="112" spans="2:9" x14ac:dyDescent="0.2">
      <c r="B112" t="s">
        <v>304</v>
      </c>
      <c r="F112" s="75">
        <f>I109/E93</f>
        <v>1227.6785714285713</v>
      </c>
      <c r="G112" t="s">
        <v>202</v>
      </c>
    </row>
    <row r="114" spans="2:2" x14ac:dyDescent="0.2">
      <c r="B114" t="s">
        <v>305</v>
      </c>
    </row>
    <row r="115" spans="2:2" x14ac:dyDescent="0.2">
      <c r="B115" t="s">
        <v>306</v>
      </c>
    </row>
    <row r="116" spans="2:2" x14ac:dyDescent="0.2">
      <c r="B116" t="s">
        <v>385</v>
      </c>
    </row>
    <row r="118" spans="2:2" x14ac:dyDescent="0.2">
      <c r="B118" t="s">
        <v>307</v>
      </c>
    </row>
    <row r="119" spans="2:2" x14ac:dyDescent="0.2">
      <c r="B119" t="s">
        <v>308</v>
      </c>
    </row>
    <row r="121" spans="2:2" x14ac:dyDescent="0.2">
      <c r="B121" t="s">
        <v>309</v>
      </c>
    </row>
    <row r="122" spans="2:2" x14ac:dyDescent="0.2">
      <c r="B122" t="s">
        <v>310</v>
      </c>
    </row>
    <row r="123" spans="2:2" x14ac:dyDescent="0.2">
      <c r="B123" t="s">
        <v>391</v>
      </c>
    </row>
    <row r="153" spans="2:4" x14ac:dyDescent="0.2">
      <c r="B153" t="s">
        <v>311</v>
      </c>
    </row>
    <row r="154" spans="2:4" x14ac:dyDescent="0.2">
      <c r="B154" t="s">
        <v>244</v>
      </c>
      <c r="D154" s="71">
        <f>1050*D93+250*E93</f>
        <v>358750</v>
      </c>
    </row>
    <row r="156" spans="2:4" x14ac:dyDescent="0.2">
      <c r="B156" t="s">
        <v>245</v>
      </c>
      <c r="C156" s="75">
        <f>D154</f>
        <v>358750</v>
      </c>
    </row>
    <row r="157" spans="2:4" x14ac:dyDescent="0.2">
      <c r="B157" t="s">
        <v>312</v>
      </c>
      <c r="C157" s="75">
        <f>C16</f>
        <v>330000</v>
      </c>
    </row>
    <row r="158" spans="2:4" ht="16" thickBot="1" x14ac:dyDescent="0.25">
      <c r="B158" s="69" t="s">
        <v>246</v>
      </c>
      <c r="C158" s="76">
        <f>C156-C157</f>
        <v>28750</v>
      </c>
    </row>
    <row r="160" spans="2:4" x14ac:dyDescent="0.2">
      <c r="B160" t="s">
        <v>313</v>
      </c>
    </row>
  </sheetData>
  <mergeCells count="2">
    <mergeCell ref="D43:E43"/>
    <mergeCell ref="D95:E95"/>
  </mergeCells>
  <pageMargins left="0.70866141732283472" right="0.70866141732283472" top="0.74803149606299213" bottom="0.74803149606299213" header="0.31496062992125984" footer="0.31496062992125984"/>
  <pageSetup paperSize="9" scale="94" fitToHeight="0" orientation="portrait" r:id="rId1"/>
  <headerFooter>
    <oddHeader>&amp;COppgave &amp;A</oddHeader>
    <oddFooter>&amp;C&amp;P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2:O55"/>
  <sheetViews>
    <sheetView topLeftCell="A25" zoomScaleNormal="100" workbookViewId="0">
      <selection activeCell="J16" sqref="J16"/>
    </sheetView>
  </sheetViews>
  <sheetFormatPr baseColWidth="10" defaultColWidth="9.1640625" defaultRowHeight="15" x14ac:dyDescent="0.2"/>
  <cols>
    <col min="1" max="14" width="5.6640625" customWidth="1"/>
  </cols>
  <sheetData>
    <row r="2" spans="1:13" x14ac:dyDescent="0.2">
      <c r="A2" s="122" t="s">
        <v>294</v>
      </c>
      <c r="B2" s="122"/>
    </row>
    <row r="3" spans="1:13" x14ac:dyDescent="0.2">
      <c r="A3" s="77"/>
      <c r="B3" s="51"/>
      <c r="C3" s="52"/>
      <c r="D3" s="59"/>
      <c r="E3" s="60"/>
      <c r="F3" s="59"/>
      <c r="G3" s="60"/>
      <c r="H3" s="59"/>
      <c r="I3" s="60"/>
      <c r="J3" s="52"/>
      <c r="K3" s="52"/>
      <c r="L3" s="59"/>
      <c r="M3" s="60"/>
    </row>
    <row r="4" spans="1:13" x14ac:dyDescent="0.2">
      <c r="A4" s="77"/>
      <c r="B4" s="51"/>
      <c r="C4" s="52"/>
      <c r="D4" s="59"/>
      <c r="E4" s="60"/>
      <c r="F4" s="59"/>
      <c r="G4" s="60"/>
      <c r="H4" s="59"/>
      <c r="I4" s="60"/>
      <c r="J4" s="52"/>
      <c r="K4" s="52"/>
      <c r="L4" s="59"/>
      <c r="M4" s="60"/>
    </row>
    <row r="5" spans="1:13" x14ac:dyDescent="0.2">
      <c r="B5" s="51"/>
      <c r="C5" s="52"/>
      <c r="D5" s="59"/>
      <c r="E5" s="60"/>
      <c r="F5" s="59"/>
      <c r="G5" s="60"/>
      <c r="H5" s="59"/>
      <c r="I5" s="60"/>
      <c r="J5" s="52"/>
      <c r="K5" s="52"/>
      <c r="L5" s="59"/>
      <c r="M5" s="60"/>
    </row>
    <row r="6" spans="1:13" x14ac:dyDescent="0.2">
      <c r="A6" s="126">
        <v>2000</v>
      </c>
      <c r="B6" s="51"/>
      <c r="C6" s="52"/>
      <c r="D6" s="59"/>
      <c r="E6" s="60"/>
      <c r="F6" s="59"/>
      <c r="G6" s="60"/>
      <c r="H6" s="59"/>
      <c r="I6" s="60"/>
      <c r="J6" s="52"/>
      <c r="K6" s="52"/>
      <c r="L6" s="59"/>
      <c r="M6" s="60"/>
    </row>
    <row r="7" spans="1:13" x14ac:dyDescent="0.2">
      <c r="A7" s="121"/>
      <c r="B7" s="55"/>
      <c r="C7" s="56"/>
      <c r="D7" s="61"/>
      <c r="E7" s="62"/>
      <c r="F7" s="61"/>
      <c r="G7" s="62"/>
      <c r="H7" s="61"/>
      <c r="I7" s="62"/>
      <c r="J7" s="56"/>
      <c r="K7" s="56"/>
      <c r="L7" s="61"/>
      <c r="M7" s="62"/>
    </row>
    <row r="8" spans="1:13" x14ac:dyDescent="0.2">
      <c r="B8" s="51"/>
      <c r="C8" s="59" t="s">
        <v>283</v>
      </c>
      <c r="E8" s="60"/>
      <c r="F8" s="59"/>
      <c r="G8" s="60"/>
      <c r="H8" s="59"/>
      <c r="I8" s="60"/>
      <c r="J8" s="52"/>
      <c r="K8" s="52"/>
      <c r="L8" s="59"/>
      <c r="M8" s="60"/>
    </row>
    <row r="9" spans="1:13" x14ac:dyDescent="0.2">
      <c r="B9" s="51"/>
      <c r="C9" s="52"/>
      <c r="D9" s="59"/>
      <c r="E9" s="60"/>
      <c r="F9" s="59"/>
      <c r="G9" s="60"/>
      <c r="H9" s="59"/>
      <c r="I9" s="60"/>
      <c r="J9" s="52"/>
      <c r="K9" s="52"/>
      <c r="L9" s="59"/>
      <c r="M9" s="60"/>
    </row>
    <row r="10" spans="1:13" x14ac:dyDescent="0.2">
      <c r="B10" s="51"/>
      <c r="C10" s="52"/>
      <c r="D10" s="59"/>
      <c r="E10" s="60"/>
      <c r="F10" s="59"/>
      <c r="G10" s="60"/>
      <c r="H10" s="59"/>
      <c r="I10" s="60"/>
      <c r="J10" s="52"/>
      <c r="K10" s="52"/>
      <c r="L10" s="59"/>
      <c r="M10" s="60"/>
    </row>
    <row r="11" spans="1:13" x14ac:dyDescent="0.2">
      <c r="A11" s="126">
        <v>1500</v>
      </c>
      <c r="B11" s="57"/>
      <c r="C11" s="58"/>
      <c r="D11" s="63"/>
      <c r="E11" s="64"/>
      <c r="F11" s="63"/>
      <c r="G11" s="64"/>
      <c r="H11" s="63"/>
      <c r="I11" s="64"/>
      <c r="J11" s="58"/>
      <c r="K11" s="58"/>
      <c r="L11" s="63"/>
      <c r="M11" s="64"/>
    </row>
    <row r="12" spans="1:13" x14ac:dyDescent="0.2">
      <c r="A12" s="121"/>
      <c r="B12" s="51"/>
      <c r="C12" s="52"/>
      <c r="D12" s="59"/>
      <c r="E12" s="60"/>
      <c r="F12" s="59"/>
      <c r="G12" s="60"/>
      <c r="H12" s="59"/>
      <c r="I12" s="60"/>
      <c r="J12" s="52"/>
      <c r="K12" s="52"/>
      <c r="L12" s="59"/>
      <c r="M12" s="60"/>
    </row>
    <row r="13" spans="1:13" x14ac:dyDescent="0.2">
      <c r="B13" s="51"/>
      <c r="C13" s="52"/>
      <c r="D13" s="59"/>
      <c r="E13" s="60"/>
      <c r="F13" s="59"/>
      <c r="G13" s="60"/>
      <c r="H13" s="59"/>
      <c r="I13" s="60"/>
      <c r="J13" s="52"/>
      <c r="K13" s="52"/>
      <c r="L13" s="59"/>
      <c r="M13" s="60"/>
    </row>
    <row r="14" spans="1:13" x14ac:dyDescent="0.2">
      <c r="B14" s="51"/>
      <c r="C14" s="52"/>
      <c r="D14" s="59"/>
      <c r="E14" s="60"/>
      <c r="F14" s="59"/>
      <c r="G14" s="60"/>
      <c r="H14" s="59"/>
      <c r="I14" s="60"/>
      <c r="J14" s="52"/>
      <c r="K14" s="52"/>
      <c r="L14" s="59"/>
      <c r="M14" s="60"/>
    </row>
    <row r="15" spans="1:13" x14ac:dyDescent="0.2">
      <c r="B15" s="51"/>
      <c r="C15" s="52"/>
      <c r="D15" s="59"/>
      <c r="E15" s="60"/>
      <c r="F15" s="59"/>
      <c r="G15" s="60"/>
      <c r="H15" s="59"/>
      <c r="I15" s="60"/>
      <c r="J15" s="52"/>
      <c r="K15" s="52"/>
      <c r="L15" s="59"/>
      <c r="M15" s="60"/>
    </row>
    <row r="16" spans="1:13" x14ac:dyDescent="0.2">
      <c r="A16" s="126">
        <v>1000</v>
      </c>
      <c r="B16" s="51"/>
      <c r="C16" s="52"/>
      <c r="D16" s="59"/>
      <c r="E16" s="60"/>
      <c r="F16" s="59"/>
      <c r="G16" s="60"/>
      <c r="I16" s="60"/>
      <c r="J16" s="52"/>
      <c r="K16" s="52"/>
      <c r="L16" s="59"/>
      <c r="M16" s="60"/>
    </row>
    <row r="17" spans="1:15" x14ac:dyDescent="0.2">
      <c r="A17" s="121"/>
      <c r="B17" s="55"/>
      <c r="C17" s="56"/>
      <c r="D17" s="61"/>
      <c r="E17" s="62"/>
      <c r="F17" s="61"/>
      <c r="G17" s="62"/>
      <c r="H17" s="61"/>
      <c r="I17" s="62"/>
      <c r="J17" s="56"/>
      <c r="K17" s="56"/>
      <c r="L17" s="61"/>
      <c r="M17" s="62"/>
    </row>
    <row r="18" spans="1:15" x14ac:dyDescent="0.2">
      <c r="B18" s="51"/>
      <c r="C18" s="52"/>
      <c r="D18" s="59"/>
      <c r="E18" s="60"/>
      <c r="F18" s="59"/>
      <c r="G18" s="60"/>
      <c r="H18" s="59"/>
      <c r="I18" s="60"/>
      <c r="J18" s="52"/>
      <c r="K18" s="52"/>
      <c r="L18" s="59"/>
      <c r="M18" s="60"/>
    </row>
    <row r="19" spans="1:15" x14ac:dyDescent="0.2">
      <c r="B19" s="51"/>
      <c r="C19" s="52"/>
      <c r="D19" s="59"/>
      <c r="E19" s="60"/>
      <c r="F19" s="59"/>
      <c r="G19" s="60"/>
      <c r="H19" s="59"/>
      <c r="I19" s="60"/>
      <c r="J19" s="52"/>
      <c r="K19" s="52"/>
      <c r="L19" s="59"/>
      <c r="M19" s="60"/>
    </row>
    <row r="20" spans="1:15" x14ac:dyDescent="0.2">
      <c r="B20" s="51"/>
      <c r="C20" s="52"/>
      <c r="D20" s="59"/>
      <c r="E20" s="60"/>
      <c r="F20" s="59"/>
      <c r="G20" s="60"/>
      <c r="H20" s="59"/>
      <c r="I20" s="60"/>
      <c r="J20" s="52"/>
      <c r="K20" s="52"/>
      <c r="L20" s="59"/>
      <c r="M20" s="60"/>
    </row>
    <row r="21" spans="1:15" x14ac:dyDescent="0.2">
      <c r="A21" s="121">
        <v>500</v>
      </c>
      <c r="B21" s="57"/>
      <c r="C21" s="58"/>
      <c r="D21" s="63"/>
      <c r="E21" s="64"/>
      <c r="F21" s="63"/>
      <c r="G21" s="64"/>
      <c r="H21" s="63"/>
      <c r="I21" s="64"/>
      <c r="J21" s="58"/>
      <c r="K21" s="58"/>
      <c r="L21" s="63"/>
      <c r="M21" s="64"/>
    </row>
    <row r="22" spans="1:15" x14ac:dyDescent="0.2">
      <c r="A22" s="121"/>
      <c r="B22" s="51"/>
      <c r="C22" s="52"/>
      <c r="D22" s="59"/>
      <c r="E22" s="60"/>
      <c r="F22" s="59"/>
      <c r="G22" s="60"/>
      <c r="H22" s="59"/>
      <c r="I22" s="60"/>
      <c r="J22" s="52"/>
      <c r="L22" s="59"/>
      <c r="M22" s="60"/>
    </row>
    <row r="23" spans="1:15" x14ac:dyDescent="0.2">
      <c r="B23" s="51"/>
      <c r="C23" s="52"/>
      <c r="D23" s="59"/>
      <c r="E23" s="60"/>
      <c r="F23" s="59"/>
      <c r="G23" s="60"/>
      <c r="H23" s="59"/>
      <c r="K23" s="52"/>
      <c r="L23" s="59"/>
      <c r="M23" s="60"/>
    </row>
    <row r="24" spans="1:15" x14ac:dyDescent="0.2">
      <c r="B24" s="51"/>
      <c r="C24" s="52"/>
      <c r="D24" s="59"/>
      <c r="E24" s="60"/>
      <c r="F24" s="59"/>
      <c r="G24" s="60"/>
      <c r="H24" s="59"/>
      <c r="I24" s="60"/>
      <c r="J24" s="52"/>
      <c r="K24" s="52"/>
      <c r="L24" s="59"/>
      <c r="M24" s="60"/>
    </row>
    <row r="25" spans="1:15" x14ac:dyDescent="0.2">
      <c r="B25" s="51"/>
      <c r="C25" s="52"/>
      <c r="D25" s="59"/>
      <c r="E25" s="60"/>
      <c r="F25" s="59"/>
      <c r="G25" s="59" t="s">
        <v>300</v>
      </c>
      <c r="H25" s="59"/>
      <c r="I25" s="60"/>
      <c r="J25" s="52"/>
      <c r="K25" s="60" t="s">
        <v>282</v>
      </c>
      <c r="L25" s="59"/>
      <c r="M25" s="60"/>
    </row>
    <row r="26" spans="1:15" ht="16" thickBot="1" x14ac:dyDescent="0.25">
      <c r="B26" s="53"/>
      <c r="C26" s="54"/>
      <c r="D26" s="65"/>
      <c r="E26" s="66"/>
      <c r="F26" s="65"/>
      <c r="G26" s="66"/>
      <c r="H26" s="65"/>
      <c r="I26" s="66"/>
      <c r="J26" s="54"/>
      <c r="K26" s="54"/>
      <c r="L26" s="65"/>
      <c r="M26" s="66"/>
      <c r="N26" s="66"/>
      <c r="O26" s="119" t="s">
        <v>293</v>
      </c>
    </row>
    <row r="27" spans="1:15" ht="16" thickTop="1" x14ac:dyDescent="0.2">
      <c r="C27" s="120"/>
      <c r="D27" s="120"/>
      <c r="E27" s="127">
        <v>1000</v>
      </c>
      <c r="F27" s="120"/>
      <c r="G27" s="120"/>
      <c r="H27" s="120"/>
      <c r="I27" s="127">
        <v>2000</v>
      </c>
      <c r="J27" s="120"/>
      <c r="K27" s="120"/>
      <c r="L27" s="120"/>
      <c r="M27" s="127">
        <v>3000</v>
      </c>
      <c r="N27" s="120"/>
      <c r="O27" s="119"/>
    </row>
    <row r="30" spans="1:15" x14ac:dyDescent="0.2">
      <c r="A30" s="122" t="s">
        <v>294</v>
      </c>
      <c r="B30" s="122"/>
    </row>
    <row r="31" spans="1:15" x14ac:dyDescent="0.2">
      <c r="A31" s="79"/>
      <c r="B31" s="51"/>
      <c r="C31" s="52"/>
      <c r="D31" s="59"/>
      <c r="E31" s="60"/>
      <c r="F31" s="59"/>
      <c r="G31" s="60"/>
      <c r="H31" s="59"/>
      <c r="I31" s="60"/>
      <c r="J31" s="52"/>
      <c r="K31" s="52"/>
      <c r="L31" s="59"/>
      <c r="M31" s="60"/>
    </row>
    <row r="32" spans="1:15" x14ac:dyDescent="0.2">
      <c r="A32" s="79"/>
      <c r="B32" s="51"/>
      <c r="C32" s="52"/>
      <c r="D32" s="59"/>
      <c r="E32" s="60"/>
      <c r="F32" s="59"/>
      <c r="G32" s="60"/>
      <c r="H32" s="59"/>
      <c r="I32" s="60"/>
      <c r="J32" s="52"/>
      <c r="K32" s="52"/>
      <c r="L32" s="59"/>
      <c r="M32" s="60"/>
    </row>
    <row r="33" spans="1:13" x14ac:dyDescent="0.2">
      <c r="B33" s="51"/>
      <c r="C33" s="52"/>
      <c r="D33" s="59"/>
      <c r="E33" s="60"/>
      <c r="F33" s="59"/>
      <c r="G33" s="60"/>
      <c r="H33" s="59"/>
      <c r="I33" s="60"/>
      <c r="J33" s="52"/>
      <c r="K33" s="52"/>
      <c r="L33" s="59"/>
      <c r="M33" s="60"/>
    </row>
    <row r="34" spans="1:13" x14ac:dyDescent="0.2">
      <c r="A34" s="126">
        <v>2000</v>
      </c>
      <c r="B34" s="51"/>
      <c r="C34" s="52"/>
      <c r="D34" s="59"/>
      <c r="E34" s="60"/>
      <c r="F34" s="59"/>
      <c r="G34" s="60"/>
      <c r="H34" s="59"/>
      <c r="I34" s="60"/>
      <c r="J34" s="52"/>
      <c r="K34" s="52"/>
      <c r="L34" s="59"/>
      <c r="M34" s="60"/>
    </row>
    <row r="35" spans="1:13" x14ac:dyDescent="0.2">
      <c r="A35" s="121"/>
      <c r="B35" s="55"/>
      <c r="C35" s="56"/>
      <c r="D35" s="61"/>
      <c r="E35" s="62"/>
      <c r="F35" s="61"/>
      <c r="G35" s="62"/>
      <c r="H35" s="61"/>
      <c r="I35" s="62"/>
      <c r="J35" s="56"/>
      <c r="K35" s="56"/>
      <c r="L35" s="61"/>
      <c r="M35" s="62"/>
    </row>
    <row r="36" spans="1:13" x14ac:dyDescent="0.2">
      <c r="B36" s="51"/>
      <c r="C36" s="59" t="s">
        <v>283</v>
      </c>
      <c r="E36" s="60"/>
      <c r="F36" s="59"/>
      <c r="G36" s="60"/>
      <c r="H36" s="59"/>
      <c r="I36" s="60"/>
      <c r="J36" s="52"/>
      <c r="K36" s="52"/>
      <c r="L36" s="59"/>
      <c r="M36" s="60"/>
    </row>
    <row r="37" spans="1:13" x14ac:dyDescent="0.2">
      <c r="B37" s="51"/>
      <c r="C37" s="52"/>
      <c r="D37" s="59"/>
      <c r="E37" s="60"/>
      <c r="F37" s="59"/>
      <c r="G37" s="60"/>
      <c r="H37" s="59"/>
      <c r="I37" s="60"/>
      <c r="J37" s="52"/>
      <c r="K37" s="52"/>
      <c r="L37" s="59"/>
      <c r="M37" s="60"/>
    </row>
    <row r="38" spans="1:13" x14ac:dyDescent="0.2">
      <c r="B38" s="51"/>
      <c r="C38" s="52"/>
      <c r="D38" s="59"/>
      <c r="E38" s="60"/>
      <c r="F38" s="59"/>
      <c r="G38" s="60"/>
      <c r="H38" s="59"/>
      <c r="I38" s="60"/>
      <c r="J38" s="52"/>
      <c r="K38" s="52"/>
      <c r="L38" s="59"/>
      <c r="M38" s="60"/>
    </row>
    <row r="39" spans="1:13" x14ac:dyDescent="0.2">
      <c r="A39" s="126">
        <v>1500</v>
      </c>
      <c r="B39" s="57"/>
      <c r="C39" s="58"/>
      <c r="D39" s="63"/>
      <c r="E39" s="64"/>
      <c r="F39" s="63"/>
      <c r="G39" s="64"/>
      <c r="H39" s="63"/>
      <c r="I39" s="64"/>
      <c r="J39" s="58"/>
      <c r="K39" s="58"/>
      <c r="L39" s="63"/>
      <c r="M39" s="64"/>
    </row>
    <row r="40" spans="1:13" x14ac:dyDescent="0.2">
      <c r="A40" s="121"/>
      <c r="B40" s="51"/>
      <c r="C40" s="52"/>
      <c r="D40" s="59"/>
      <c r="E40" s="60"/>
      <c r="F40" s="59"/>
      <c r="G40" s="60"/>
      <c r="H40" s="59"/>
      <c r="I40" s="60"/>
      <c r="J40" s="52"/>
      <c r="K40" s="52"/>
      <c r="L40" s="59"/>
      <c r="M40" s="60"/>
    </row>
    <row r="41" spans="1:13" x14ac:dyDescent="0.2">
      <c r="B41" s="51"/>
      <c r="C41" s="52"/>
      <c r="D41" s="59"/>
      <c r="E41" s="60"/>
      <c r="F41" s="59"/>
      <c r="G41" s="60"/>
      <c r="H41" s="59"/>
      <c r="I41" s="60"/>
      <c r="J41" s="52"/>
      <c r="K41" s="52"/>
      <c r="L41" s="59"/>
      <c r="M41" s="60"/>
    </row>
    <row r="42" spans="1:13" x14ac:dyDescent="0.2">
      <c r="B42" s="51"/>
      <c r="C42" s="52"/>
      <c r="D42" s="59"/>
      <c r="E42" s="60"/>
      <c r="F42" s="59"/>
      <c r="G42" s="60"/>
      <c r="H42" s="59"/>
      <c r="I42" s="60"/>
      <c r="J42" s="52"/>
      <c r="K42" s="52"/>
      <c r="L42" s="59"/>
      <c r="M42" s="60"/>
    </row>
    <row r="43" spans="1:13" x14ac:dyDescent="0.2">
      <c r="B43" s="51"/>
      <c r="C43" s="52"/>
      <c r="D43" s="59"/>
      <c r="E43" s="60"/>
      <c r="F43" s="59"/>
      <c r="G43" s="60"/>
      <c r="H43" s="59"/>
      <c r="I43" s="60"/>
      <c r="J43" s="52"/>
      <c r="K43" s="52"/>
      <c r="L43" s="59"/>
      <c r="M43" s="60"/>
    </row>
    <row r="44" spans="1:13" x14ac:dyDescent="0.2">
      <c r="A44" s="126">
        <v>1000</v>
      </c>
      <c r="B44" s="51"/>
      <c r="C44" s="52"/>
      <c r="D44" s="59"/>
      <c r="E44" s="60"/>
      <c r="F44" s="59"/>
      <c r="G44" s="60"/>
      <c r="I44" s="60"/>
      <c r="J44" s="52"/>
      <c r="K44" s="52"/>
      <c r="L44" s="59"/>
      <c r="M44" s="60"/>
    </row>
    <row r="45" spans="1:13" x14ac:dyDescent="0.2">
      <c r="A45" s="121"/>
      <c r="B45" s="55"/>
      <c r="C45" s="56"/>
      <c r="D45" s="61"/>
      <c r="E45" s="62"/>
      <c r="F45" s="61"/>
      <c r="G45" s="62"/>
      <c r="H45" s="61"/>
      <c r="I45" s="62"/>
      <c r="J45" s="56"/>
      <c r="K45" s="56"/>
      <c r="L45" s="61"/>
      <c r="M45" s="62"/>
    </row>
    <row r="46" spans="1:13" x14ac:dyDescent="0.2">
      <c r="B46" s="51"/>
      <c r="C46" s="52"/>
      <c r="D46" s="59"/>
      <c r="E46" s="60"/>
      <c r="F46" s="59"/>
      <c r="G46" s="60"/>
      <c r="H46" s="59"/>
      <c r="I46" s="60"/>
      <c r="J46" s="52"/>
      <c r="K46" s="52"/>
      <c r="L46" s="59"/>
      <c r="M46" s="60"/>
    </row>
    <row r="47" spans="1:13" x14ac:dyDescent="0.2">
      <c r="B47" s="51"/>
      <c r="C47" s="52"/>
      <c r="D47" s="59"/>
      <c r="E47" s="60"/>
      <c r="F47" s="59"/>
      <c r="G47" s="60"/>
      <c r="H47" s="59"/>
      <c r="I47" s="60"/>
      <c r="J47" s="52"/>
      <c r="K47" s="52"/>
      <c r="L47" s="59"/>
      <c r="M47" s="60"/>
    </row>
    <row r="48" spans="1:13" x14ac:dyDescent="0.2">
      <c r="B48" s="51"/>
      <c r="C48" s="52"/>
      <c r="D48" s="59"/>
      <c r="E48" s="60"/>
      <c r="F48" s="59"/>
      <c r="G48" s="60"/>
      <c r="H48" s="59"/>
      <c r="I48" s="60"/>
      <c r="J48" s="52"/>
      <c r="K48" s="52"/>
      <c r="L48" s="59"/>
      <c r="M48" s="60"/>
    </row>
    <row r="49" spans="1:15" x14ac:dyDescent="0.2">
      <c r="A49" s="121">
        <v>500</v>
      </c>
      <c r="B49" s="57"/>
      <c r="C49" s="58"/>
      <c r="D49" s="63"/>
      <c r="E49" s="64"/>
      <c r="F49" s="63"/>
      <c r="G49" s="64"/>
      <c r="H49" s="63"/>
      <c r="I49" s="64"/>
      <c r="J49" s="58"/>
      <c r="K49" s="58"/>
      <c r="L49" s="63"/>
      <c r="M49" s="64"/>
    </row>
    <row r="50" spans="1:15" x14ac:dyDescent="0.2">
      <c r="A50" s="121"/>
      <c r="B50" s="51"/>
      <c r="C50" s="52"/>
      <c r="D50" s="59"/>
      <c r="E50" s="60"/>
      <c r="F50" s="59"/>
      <c r="G50" s="60"/>
      <c r="H50" s="59"/>
      <c r="I50" s="60"/>
      <c r="J50" s="52"/>
      <c r="L50" s="59"/>
      <c r="M50" s="60"/>
    </row>
    <row r="51" spans="1:15" x14ac:dyDescent="0.2">
      <c r="B51" s="51"/>
      <c r="C51" s="52"/>
      <c r="D51" s="59"/>
      <c r="E51" s="60"/>
      <c r="F51" s="59"/>
      <c r="G51" s="60"/>
      <c r="H51" s="59"/>
      <c r="K51" s="52"/>
      <c r="L51" s="59"/>
      <c r="M51" s="60"/>
    </row>
    <row r="52" spans="1:15" x14ac:dyDescent="0.2">
      <c r="B52" s="51"/>
      <c r="C52" s="52"/>
      <c r="D52" s="59"/>
      <c r="E52" s="60"/>
      <c r="F52" s="59"/>
      <c r="G52" s="60"/>
      <c r="H52" s="59"/>
      <c r="I52" s="60"/>
      <c r="J52" s="52"/>
      <c r="K52" s="52"/>
      <c r="L52" s="59"/>
      <c r="M52" s="60"/>
    </row>
    <row r="53" spans="1:15" x14ac:dyDescent="0.2">
      <c r="B53" s="51"/>
      <c r="C53" s="52"/>
      <c r="D53" s="59"/>
      <c r="E53" s="60"/>
      <c r="F53" s="59"/>
      <c r="G53" s="59" t="s">
        <v>300</v>
      </c>
      <c r="H53" s="59"/>
      <c r="I53" s="60"/>
      <c r="J53" s="52"/>
      <c r="K53" s="60" t="s">
        <v>282</v>
      </c>
      <c r="L53" s="59"/>
      <c r="M53" s="60"/>
    </row>
    <row r="54" spans="1:15" ht="16" thickBot="1" x14ac:dyDescent="0.25">
      <c r="B54" s="53"/>
      <c r="C54" s="54"/>
      <c r="D54" s="65"/>
      <c r="E54" s="66"/>
      <c r="F54" s="65"/>
      <c r="G54" s="66"/>
      <c r="H54" s="65"/>
      <c r="I54" s="66"/>
      <c r="J54" s="54"/>
      <c r="K54" s="54"/>
      <c r="L54" s="65"/>
      <c r="M54" s="66"/>
      <c r="N54" s="66"/>
      <c r="O54" s="119" t="s">
        <v>293</v>
      </c>
    </row>
    <row r="55" spans="1:15" ht="16" thickTop="1" x14ac:dyDescent="0.2">
      <c r="C55" s="120"/>
      <c r="D55" s="120"/>
      <c r="E55" s="127">
        <v>1000</v>
      </c>
      <c r="F55" s="120"/>
      <c r="G55" s="120"/>
      <c r="H55" s="120"/>
      <c r="I55" s="127">
        <v>2000</v>
      </c>
      <c r="J55" s="120"/>
      <c r="K55" s="120"/>
      <c r="L55" s="120"/>
      <c r="M55" s="127">
        <v>3000</v>
      </c>
      <c r="N55" s="120"/>
      <c r="O55" s="119"/>
    </row>
  </sheetData>
  <mergeCells count="24">
    <mergeCell ref="O54:O55"/>
    <mergeCell ref="C55:D55"/>
    <mergeCell ref="E55:F55"/>
    <mergeCell ref="G55:H55"/>
    <mergeCell ref="I55:J55"/>
    <mergeCell ref="K55:L55"/>
    <mergeCell ref="M55:N55"/>
    <mergeCell ref="A30:B30"/>
    <mergeCell ref="A34:A35"/>
    <mergeCell ref="A39:A40"/>
    <mergeCell ref="A44:A45"/>
    <mergeCell ref="A49:A50"/>
    <mergeCell ref="O26:O27"/>
    <mergeCell ref="C27:D27"/>
    <mergeCell ref="E27:F27"/>
    <mergeCell ref="G27:H27"/>
    <mergeCell ref="I27:J27"/>
    <mergeCell ref="K27:L27"/>
    <mergeCell ref="M27:N27"/>
    <mergeCell ref="A2:B2"/>
    <mergeCell ref="A6:A7"/>
    <mergeCell ref="A11:A12"/>
    <mergeCell ref="A16:A17"/>
    <mergeCell ref="A21:A22"/>
  </mergeCells>
  <pageMargins left="0.70866141732283472" right="0.70866141732283472" top="0.74803149606299213" bottom="0.74803149606299213" header="0.31496062992125984" footer="0.31496062992125984"/>
  <pageSetup paperSize="9" scale="97" fitToHeight="0" orientation="portrait" r:id="rId1"/>
  <headerFooter>
    <oddHeader>&amp;COppgave &amp;A</oddHeader>
    <oddFooter>&amp;C&amp;P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I218"/>
  <sheetViews>
    <sheetView topLeftCell="A103" zoomScaleNormal="100" workbookViewId="0">
      <selection activeCell="A162" sqref="A162:XFD179"/>
    </sheetView>
  </sheetViews>
  <sheetFormatPr baseColWidth="10" defaultColWidth="9.1640625" defaultRowHeight="15" x14ac:dyDescent="0.2"/>
  <cols>
    <col min="1" max="1" width="3.5" customWidth="1"/>
    <col min="2" max="2" width="19.6640625" customWidth="1"/>
    <col min="4" max="6" width="10.83203125" bestFit="1" customWidth="1"/>
    <col min="8" max="8" width="9.5" customWidth="1"/>
  </cols>
  <sheetData>
    <row r="1" spans="1:6" x14ac:dyDescent="0.2">
      <c r="B1" s="70" t="s">
        <v>234</v>
      </c>
    </row>
    <row r="2" spans="1:6" x14ac:dyDescent="0.2">
      <c r="B2" s="70"/>
    </row>
    <row r="3" spans="1:6" x14ac:dyDescent="0.2">
      <c r="A3" t="s">
        <v>5</v>
      </c>
      <c r="D3" s="99" t="s">
        <v>314</v>
      </c>
      <c r="E3" s="99" t="s">
        <v>315</v>
      </c>
    </row>
    <row r="4" spans="1:6" ht="16" thickBot="1" x14ac:dyDescent="0.25">
      <c r="B4" s="69" t="s">
        <v>222</v>
      </c>
      <c r="C4" s="69"/>
      <c r="D4" s="117">
        <v>80</v>
      </c>
      <c r="E4" s="117">
        <v>70</v>
      </c>
    </row>
    <row r="6" spans="1:6" x14ac:dyDescent="0.2">
      <c r="F6" s="71"/>
    </row>
    <row r="7" spans="1:6" x14ac:dyDescent="0.2">
      <c r="B7" t="s">
        <v>235</v>
      </c>
    </row>
    <row r="8" spans="1:6" x14ac:dyDescent="0.2">
      <c r="B8" t="s">
        <v>316</v>
      </c>
    </row>
    <row r="10" spans="1:6" x14ac:dyDescent="0.2">
      <c r="B10" t="s">
        <v>181</v>
      </c>
    </row>
    <row r="12" spans="1:6" x14ac:dyDescent="0.2">
      <c r="B12" t="s">
        <v>171</v>
      </c>
    </row>
    <row r="13" spans="1:6" x14ac:dyDescent="0.2">
      <c r="B13" t="s">
        <v>317</v>
      </c>
      <c r="D13" s="71">
        <v>1800</v>
      </c>
    </row>
    <row r="14" spans="1:6" x14ac:dyDescent="0.2">
      <c r="B14" t="s">
        <v>318</v>
      </c>
      <c r="D14" s="71">
        <v>3000</v>
      </c>
    </row>
    <row r="16" spans="1:6" x14ac:dyDescent="0.2">
      <c r="D16" s="75" t="str">
        <f>D3</f>
        <v>Falk</v>
      </c>
      <c r="E16" s="75" t="str">
        <f>E3</f>
        <v>Ørn</v>
      </c>
    </row>
    <row r="17" spans="2:5" x14ac:dyDescent="0.2">
      <c r="B17" t="s">
        <v>319</v>
      </c>
      <c r="D17">
        <v>3</v>
      </c>
      <c r="E17">
        <v>2</v>
      </c>
    </row>
    <row r="18" spans="2:5" x14ac:dyDescent="0.2">
      <c r="B18" t="s">
        <v>320</v>
      </c>
      <c r="D18">
        <v>3</v>
      </c>
      <c r="E18">
        <v>5</v>
      </c>
    </row>
    <row r="20" spans="2:5" x14ac:dyDescent="0.2">
      <c r="B20" t="s">
        <v>35</v>
      </c>
      <c r="D20">
        <f>D4</f>
        <v>80</v>
      </c>
      <c r="E20">
        <f>E4</f>
        <v>70</v>
      </c>
    </row>
    <row r="22" spans="2:5" x14ac:dyDescent="0.2">
      <c r="B22" t="s">
        <v>176</v>
      </c>
    </row>
    <row r="23" spans="2:5" x14ac:dyDescent="0.2">
      <c r="D23" s="123" t="s">
        <v>168</v>
      </c>
      <c r="E23" s="123"/>
    </row>
    <row r="24" spans="2:5" x14ac:dyDescent="0.2">
      <c r="B24" s="50" t="s">
        <v>164</v>
      </c>
      <c r="C24" s="50" t="s">
        <v>167</v>
      </c>
      <c r="D24" s="80" t="str">
        <f>D16</f>
        <v>Falk</v>
      </c>
      <c r="E24" s="80" t="str">
        <f>E16</f>
        <v>Ørn</v>
      </c>
    </row>
    <row r="25" spans="2:5" x14ac:dyDescent="0.2">
      <c r="B25" s="50" t="s">
        <v>321</v>
      </c>
      <c r="C25" s="108">
        <f>D13</f>
        <v>1800</v>
      </c>
      <c r="D25" s="108">
        <f>$C$25/D17</f>
        <v>600</v>
      </c>
      <c r="E25" s="108">
        <f>$C$25/E17</f>
        <v>900</v>
      </c>
    </row>
    <row r="26" spans="2:5" x14ac:dyDescent="0.2">
      <c r="B26" s="50" t="s">
        <v>322</v>
      </c>
      <c r="C26" s="108">
        <f>D14</f>
        <v>3000</v>
      </c>
      <c r="D26" s="108">
        <f>$C$26/D18</f>
        <v>1000</v>
      </c>
      <c r="E26" s="108">
        <f>$C$26/E18</f>
        <v>600</v>
      </c>
    </row>
    <row r="28" spans="2:5" x14ac:dyDescent="0.2">
      <c r="B28" t="s">
        <v>182</v>
      </c>
    </row>
    <row r="29" spans="2:5" x14ac:dyDescent="0.2">
      <c r="B29" t="s">
        <v>183</v>
      </c>
    </row>
    <row r="58" spans="2:2" x14ac:dyDescent="0.2">
      <c r="B58" t="s">
        <v>240</v>
      </c>
    </row>
    <row r="59" spans="2:2" x14ac:dyDescent="0.2">
      <c r="B59" t="s">
        <v>384</v>
      </c>
    </row>
    <row r="61" spans="2:2" x14ac:dyDescent="0.2">
      <c r="B61" t="s">
        <v>241</v>
      </c>
    </row>
    <row r="62" spans="2:2" x14ac:dyDescent="0.2">
      <c r="B62" t="s">
        <v>242</v>
      </c>
    </row>
    <row r="63" spans="2:2" x14ac:dyDescent="0.2">
      <c r="B63" t="s">
        <v>188</v>
      </c>
    </row>
    <row r="65" spans="2:6" x14ac:dyDescent="0.2">
      <c r="B65" s="70" t="s">
        <v>243</v>
      </c>
    </row>
    <row r="67" spans="2:6" x14ac:dyDescent="0.2">
      <c r="D67" s="99" t="str">
        <f>D24</f>
        <v>Falk</v>
      </c>
      <c r="E67" s="99" t="str">
        <f>E24</f>
        <v>Ørn</v>
      </c>
    </row>
    <row r="68" spans="2:6" x14ac:dyDescent="0.2">
      <c r="B68" t="s">
        <v>189</v>
      </c>
      <c r="D68" s="99">
        <f>D4</f>
        <v>80</v>
      </c>
      <c r="E68" s="99">
        <f>E4</f>
        <v>70</v>
      </c>
    </row>
    <row r="69" spans="2:6" ht="16" thickBot="1" x14ac:dyDescent="0.25"/>
    <row r="70" spans="2:6" ht="16" thickBot="1" x14ac:dyDescent="0.25">
      <c r="D70" s="124" t="s">
        <v>194</v>
      </c>
      <c r="E70" s="125"/>
    </row>
    <row r="71" spans="2:6" x14ac:dyDescent="0.2">
      <c r="B71" s="86" t="s">
        <v>190</v>
      </c>
      <c r="C71" s="87"/>
      <c r="D71" s="91" t="str">
        <f>D67</f>
        <v>Falk</v>
      </c>
      <c r="E71" s="92" t="str">
        <f>E67</f>
        <v>Ørn</v>
      </c>
      <c r="F71" s="88" t="s">
        <v>195</v>
      </c>
    </row>
    <row r="72" spans="2:6" x14ac:dyDescent="0.2">
      <c r="B72" s="84" t="s">
        <v>191</v>
      </c>
      <c r="C72" s="15"/>
      <c r="D72" s="89">
        <v>0</v>
      </c>
      <c r="E72" s="85">
        <v>600</v>
      </c>
      <c r="F72" s="85">
        <f>D72*$D$68+E72*$E$68</f>
        <v>42000</v>
      </c>
    </row>
    <row r="73" spans="2:6" x14ac:dyDescent="0.2">
      <c r="B73" s="84" t="s">
        <v>192</v>
      </c>
      <c r="C73" s="15"/>
      <c r="D73" s="89">
        <v>350</v>
      </c>
      <c r="E73" s="85">
        <v>400</v>
      </c>
      <c r="F73" s="85">
        <f>D73*$D$68+E73*$E$68</f>
        <v>56000</v>
      </c>
    </row>
    <row r="74" spans="2:6" ht="16" thickBot="1" x14ac:dyDescent="0.25">
      <c r="B74" s="81" t="s">
        <v>193</v>
      </c>
      <c r="C74" s="82"/>
      <c r="D74" s="90">
        <v>600</v>
      </c>
      <c r="E74" s="83"/>
      <c r="F74" s="83">
        <f>D74*$D$68+E74*$E$68</f>
        <v>48000</v>
      </c>
    </row>
    <row r="76" spans="2:6" x14ac:dyDescent="0.2">
      <c r="B76" t="s">
        <v>196</v>
      </c>
    </row>
    <row r="78" spans="2:6" x14ac:dyDescent="0.2">
      <c r="B78" s="70" t="s">
        <v>197</v>
      </c>
    </row>
    <row r="80" spans="2:6" x14ac:dyDescent="0.2">
      <c r="B80" t="s">
        <v>198</v>
      </c>
    </row>
    <row r="81" spans="2:9" x14ac:dyDescent="0.2">
      <c r="B81" t="s">
        <v>199</v>
      </c>
    </row>
    <row r="83" spans="2:9" x14ac:dyDescent="0.2">
      <c r="B83" t="s">
        <v>177</v>
      </c>
    </row>
    <row r="84" spans="2:9" x14ac:dyDescent="0.2">
      <c r="B84" t="s">
        <v>323</v>
      </c>
      <c r="I84" s="71">
        <f>500*D68</f>
        <v>40000</v>
      </c>
    </row>
    <row r="86" spans="2:9" x14ac:dyDescent="0.2">
      <c r="B86" t="s">
        <v>324</v>
      </c>
    </row>
    <row r="87" spans="2:9" x14ac:dyDescent="0.2">
      <c r="B87" t="s">
        <v>325</v>
      </c>
      <c r="F87" s="75">
        <f>I84/E68</f>
        <v>571.42857142857144</v>
      </c>
      <c r="G87" t="s">
        <v>202</v>
      </c>
    </row>
    <row r="89" spans="2:9" x14ac:dyDescent="0.2">
      <c r="B89" t="s">
        <v>326</v>
      </c>
    </row>
    <row r="90" spans="2:9" x14ac:dyDescent="0.2">
      <c r="B90" t="s">
        <v>327</v>
      </c>
    </row>
    <row r="91" spans="2:9" x14ac:dyDescent="0.2">
      <c r="B91" t="s">
        <v>385</v>
      </c>
    </row>
    <row r="121" spans="1:4" x14ac:dyDescent="0.2">
      <c r="B121" t="s">
        <v>328</v>
      </c>
    </row>
    <row r="122" spans="1:4" x14ac:dyDescent="0.2">
      <c r="B122" t="s">
        <v>244</v>
      </c>
      <c r="D122" s="71">
        <f>350*D68+400*E68</f>
        <v>56000</v>
      </c>
    </row>
    <row r="124" spans="1:4" x14ac:dyDescent="0.2">
      <c r="B124" t="s">
        <v>329</v>
      </c>
    </row>
    <row r="125" spans="1:4" x14ac:dyDescent="0.2">
      <c r="B125" t="s">
        <v>330</v>
      </c>
    </row>
    <row r="128" spans="1:4" x14ac:dyDescent="0.2">
      <c r="A128" t="s">
        <v>12</v>
      </c>
      <c r="B128" t="s">
        <v>331</v>
      </c>
    </row>
    <row r="157" spans="2:2" x14ac:dyDescent="0.2">
      <c r="B157" t="s">
        <v>340</v>
      </c>
    </row>
    <row r="158" spans="2:2" x14ac:dyDescent="0.2">
      <c r="B158" t="s">
        <v>332</v>
      </c>
    </row>
    <row r="159" spans="2:2" x14ac:dyDescent="0.2">
      <c r="B159" t="s">
        <v>333</v>
      </c>
    </row>
    <row r="180" spans="1:1" x14ac:dyDescent="0.2">
      <c r="A180" t="s">
        <v>23</v>
      </c>
    </row>
    <row r="208" spans="2:2" x14ac:dyDescent="0.2">
      <c r="B208" t="s">
        <v>334</v>
      </c>
    </row>
    <row r="209" spans="2:5" x14ac:dyDescent="0.2">
      <c r="B209" t="s">
        <v>392</v>
      </c>
    </row>
    <row r="210" spans="2:5" x14ac:dyDescent="0.2">
      <c r="B210" t="s">
        <v>341</v>
      </c>
    </row>
    <row r="212" spans="2:5" x14ac:dyDescent="0.2">
      <c r="B212" t="s">
        <v>335</v>
      </c>
      <c r="E212" s="75">
        <f>1000*D68</f>
        <v>80000</v>
      </c>
    </row>
    <row r="213" spans="2:5" x14ac:dyDescent="0.2">
      <c r="B213" t="s">
        <v>336</v>
      </c>
      <c r="E213" s="75">
        <f>D122</f>
        <v>56000</v>
      </c>
    </row>
    <row r="214" spans="2:5" x14ac:dyDescent="0.2">
      <c r="B214" s="16" t="s">
        <v>246</v>
      </c>
      <c r="C214" s="16"/>
      <c r="D214" s="16"/>
      <c r="E214" s="98">
        <f>E212-E213</f>
        <v>24000</v>
      </c>
    </row>
    <row r="216" spans="2:5" x14ac:dyDescent="0.2">
      <c r="B216" t="s">
        <v>337</v>
      </c>
    </row>
    <row r="217" spans="2:5" x14ac:dyDescent="0.2">
      <c r="B217" t="s">
        <v>338</v>
      </c>
    </row>
    <row r="218" spans="2:5" x14ac:dyDescent="0.2">
      <c r="B218" t="s">
        <v>339</v>
      </c>
    </row>
  </sheetData>
  <mergeCells count="2">
    <mergeCell ref="D23:E23"/>
    <mergeCell ref="D70:E70"/>
  </mergeCells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&amp;COppgave &amp;A</oddHeader>
    <oddFooter>&amp;C&amp;P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2:O56"/>
  <sheetViews>
    <sheetView zoomScaleNormal="100" workbookViewId="0">
      <selection activeCell="J16" sqref="J16"/>
    </sheetView>
  </sheetViews>
  <sheetFormatPr baseColWidth="10" defaultColWidth="9.1640625" defaultRowHeight="15" x14ac:dyDescent="0.2"/>
  <cols>
    <col min="1" max="14" width="5.6640625" customWidth="1"/>
  </cols>
  <sheetData>
    <row r="2" spans="1:13" x14ac:dyDescent="0.2">
      <c r="A2" s="122" t="s">
        <v>315</v>
      </c>
      <c r="B2" s="122"/>
    </row>
    <row r="3" spans="1:13" x14ac:dyDescent="0.2">
      <c r="A3" s="79"/>
      <c r="B3" s="51"/>
      <c r="C3" s="52"/>
      <c r="D3" s="59"/>
      <c r="E3" s="60"/>
      <c r="F3" s="59"/>
      <c r="G3" s="60"/>
      <c r="H3" s="59"/>
      <c r="I3" s="60"/>
      <c r="J3" s="52"/>
      <c r="K3" s="52"/>
      <c r="L3" s="59"/>
      <c r="M3" s="60"/>
    </row>
    <row r="4" spans="1:13" x14ac:dyDescent="0.2">
      <c r="A4" s="79"/>
      <c r="B4" s="51"/>
      <c r="C4" s="52"/>
      <c r="D4" s="59"/>
      <c r="E4" s="60"/>
      <c r="F4" s="59"/>
      <c r="G4" s="60"/>
      <c r="H4" s="59"/>
      <c r="I4" s="60"/>
      <c r="J4" s="52"/>
      <c r="K4" s="52"/>
      <c r="L4" s="59"/>
      <c r="M4" s="60"/>
    </row>
    <row r="5" spans="1:13" x14ac:dyDescent="0.2">
      <c r="B5" s="51"/>
      <c r="C5" s="52"/>
      <c r="D5" s="59"/>
      <c r="E5" s="60"/>
      <c r="F5" s="59"/>
      <c r="G5" s="60"/>
      <c r="H5" s="59"/>
      <c r="I5" s="60"/>
      <c r="J5" s="52"/>
      <c r="K5" s="52"/>
      <c r="L5" s="59"/>
      <c r="M5" s="60"/>
    </row>
    <row r="6" spans="1:13" x14ac:dyDescent="0.2">
      <c r="A6" s="121">
        <v>1000</v>
      </c>
      <c r="B6" s="51"/>
      <c r="C6" s="52"/>
      <c r="D6" s="59"/>
      <c r="E6" s="60"/>
      <c r="F6" s="59"/>
      <c r="G6" s="60"/>
      <c r="H6" s="59"/>
      <c r="I6" s="60"/>
      <c r="J6" s="52"/>
      <c r="K6" s="52"/>
      <c r="L6" s="59"/>
      <c r="M6" s="60"/>
    </row>
    <row r="7" spans="1:13" x14ac:dyDescent="0.2">
      <c r="A7" s="121"/>
      <c r="B7" s="55"/>
      <c r="C7" s="56"/>
      <c r="D7" s="61"/>
      <c r="E7" s="62"/>
      <c r="F7" s="61"/>
      <c r="G7" s="62"/>
      <c r="H7" s="61"/>
      <c r="I7" s="62"/>
      <c r="J7" s="56"/>
      <c r="K7" s="56"/>
      <c r="L7" s="61"/>
      <c r="M7" s="62"/>
    </row>
    <row r="8" spans="1:13" x14ac:dyDescent="0.2">
      <c r="B8" s="51"/>
      <c r="E8" s="60"/>
      <c r="F8" s="59"/>
      <c r="G8" s="60"/>
      <c r="H8" s="59"/>
      <c r="I8" s="60"/>
      <c r="J8" s="52"/>
      <c r="K8" s="52"/>
      <c r="L8" s="59"/>
      <c r="M8" s="60"/>
    </row>
    <row r="9" spans="1:13" x14ac:dyDescent="0.2">
      <c r="B9" s="51"/>
      <c r="C9" s="52"/>
      <c r="D9" s="59"/>
      <c r="E9" s="60"/>
      <c r="F9" s="59"/>
      <c r="G9" s="60"/>
      <c r="H9" s="59"/>
      <c r="I9" s="60"/>
      <c r="J9" s="52"/>
      <c r="K9" s="52"/>
      <c r="L9" s="59"/>
      <c r="M9" s="60"/>
    </row>
    <row r="10" spans="1:13" x14ac:dyDescent="0.2">
      <c r="B10" s="51"/>
      <c r="C10" s="52"/>
      <c r="D10" s="59"/>
      <c r="E10" s="60"/>
      <c r="F10" s="59"/>
      <c r="G10" s="60"/>
      <c r="H10" s="59"/>
      <c r="I10" s="60"/>
      <c r="J10" s="52"/>
      <c r="K10" s="52"/>
      <c r="L10" s="59"/>
      <c r="M10" s="60"/>
    </row>
    <row r="11" spans="1:13" x14ac:dyDescent="0.2">
      <c r="A11" s="121"/>
      <c r="B11" s="57"/>
      <c r="C11" s="59" t="s">
        <v>321</v>
      </c>
      <c r="D11" s="63"/>
      <c r="E11" s="64"/>
      <c r="F11" s="63"/>
      <c r="G11" s="64"/>
      <c r="H11" s="63"/>
      <c r="I11" s="64"/>
      <c r="J11" s="58"/>
      <c r="K11" s="58"/>
      <c r="L11" s="63"/>
      <c r="M11" s="64"/>
    </row>
    <row r="12" spans="1:13" x14ac:dyDescent="0.2">
      <c r="A12" s="121"/>
      <c r="B12" s="51"/>
      <c r="C12" s="52"/>
      <c r="D12" s="59"/>
      <c r="E12" s="60"/>
      <c r="F12" s="59"/>
      <c r="G12" s="60"/>
      <c r="H12" s="59"/>
      <c r="I12" s="60"/>
      <c r="J12" s="52"/>
      <c r="K12" s="52"/>
      <c r="L12" s="59"/>
      <c r="M12" s="60"/>
    </row>
    <row r="13" spans="1:13" x14ac:dyDescent="0.2">
      <c r="B13" s="51"/>
      <c r="C13" s="52"/>
      <c r="D13" s="59"/>
      <c r="E13" s="60"/>
      <c r="F13" s="59"/>
      <c r="G13" s="60"/>
      <c r="H13" s="59"/>
      <c r="I13" s="60"/>
      <c r="J13" s="52"/>
      <c r="K13" s="52"/>
      <c r="L13" s="59"/>
      <c r="M13" s="60"/>
    </row>
    <row r="14" spans="1:13" x14ac:dyDescent="0.2">
      <c r="B14" s="51"/>
      <c r="C14" s="52"/>
      <c r="D14" s="59"/>
      <c r="E14" s="60"/>
      <c r="F14" s="59"/>
      <c r="G14" s="60"/>
      <c r="H14" s="59"/>
      <c r="I14" s="60"/>
      <c r="J14" s="52"/>
      <c r="K14" s="52"/>
      <c r="L14" s="59"/>
      <c r="M14" s="60"/>
    </row>
    <row r="15" spans="1:13" x14ac:dyDescent="0.2">
      <c r="B15" s="51"/>
      <c r="C15" s="52"/>
      <c r="D15" s="59"/>
      <c r="E15" s="60"/>
      <c r="F15" s="59"/>
      <c r="G15" s="60"/>
      <c r="H15" s="59"/>
      <c r="I15" s="60"/>
      <c r="J15" s="52"/>
      <c r="K15" s="52"/>
      <c r="L15" s="59"/>
      <c r="M15" s="60"/>
    </row>
    <row r="16" spans="1:13" x14ac:dyDescent="0.2">
      <c r="A16" s="121">
        <v>500</v>
      </c>
      <c r="B16" s="51"/>
      <c r="C16" s="52"/>
      <c r="D16" s="59"/>
      <c r="E16" s="60"/>
      <c r="F16" s="59"/>
      <c r="G16" s="60"/>
      <c r="H16" s="59"/>
      <c r="I16" s="60"/>
      <c r="J16" s="52"/>
      <c r="K16" s="52"/>
      <c r="L16" s="59"/>
      <c r="M16" s="60"/>
    </row>
    <row r="17" spans="1:15" x14ac:dyDescent="0.2">
      <c r="A17" s="121"/>
      <c r="B17" s="55"/>
      <c r="C17" s="56"/>
      <c r="D17" s="61"/>
      <c r="E17" s="62"/>
      <c r="F17" s="61"/>
      <c r="G17" s="62"/>
      <c r="H17" s="61"/>
      <c r="I17" s="62"/>
      <c r="J17" s="56"/>
      <c r="K17" s="56"/>
      <c r="L17" s="61"/>
      <c r="M17" s="62"/>
    </row>
    <row r="18" spans="1:15" x14ac:dyDescent="0.2">
      <c r="B18" s="51"/>
      <c r="C18" s="52"/>
      <c r="D18" s="59"/>
      <c r="E18" s="60"/>
      <c r="F18" s="59"/>
      <c r="G18" s="60"/>
      <c r="H18" s="59"/>
      <c r="I18" s="60"/>
      <c r="J18" s="52"/>
      <c r="K18" s="52"/>
      <c r="L18" s="59"/>
      <c r="M18" s="60"/>
    </row>
    <row r="19" spans="1:15" x14ac:dyDescent="0.2">
      <c r="B19" s="51"/>
      <c r="C19" s="52"/>
      <c r="D19" s="59"/>
      <c r="E19" s="60"/>
      <c r="F19" s="59"/>
      <c r="G19" s="60"/>
      <c r="H19" s="59"/>
      <c r="I19" s="60"/>
      <c r="J19" s="52"/>
      <c r="K19" s="52"/>
      <c r="L19" s="59"/>
      <c r="M19" s="60"/>
    </row>
    <row r="20" spans="1:15" x14ac:dyDescent="0.2">
      <c r="B20" s="51"/>
      <c r="C20" s="52"/>
      <c r="D20" s="59"/>
      <c r="E20" s="60"/>
      <c r="F20" s="59"/>
      <c r="G20" s="60"/>
      <c r="H20" s="59"/>
      <c r="I20" s="60"/>
      <c r="J20" s="52"/>
      <c r="K20" s="52"/>
      <c r="L20" s="59"/>
      <c r="M20" s="60"/>
    </row>
    <row r="21" spans="1:15" x14ac:dyDescent="0.2">
      <c r="A21" s="121"/>
      <c r="B21" s="57"/>
      <c r="C21" s="58"/>
      <c r="D21" s="63"/>
      <c r="E21" s="64"/>
      <c r="F21" s="63"/>
      <c r="G21" s="64"/>
      <c r="H21" s="63"/>
      <c r="I21" s="64"/>
      <c r="J21" s="58"/>
      <c r="K21" s="58"/>
      <c r="L21" s="63"/>
      <c r="M21" s="64"/>
    </row>
    <row r="22" spans="1:15" x14ac:dyDescent="0.2">
      <c r="A22" s="121"/>
      <c r="B22" s="51"/>
      <c r="C22" s="52"/>
      <c r="D22" s="59"/>
      <c r="E22" s="60"/>
      <c r="F22" s="59"/>
      <c r="G22" s="60"/>
      <c r="H22" s="59"/>
      <c r="I22" s="60"/>
      <c r="J22" s="52"/>
      <c r="L22" s="59"/>
      <c r="M22" s="60"/>
    </row>
    <row r="23" spans="1:15" x14ac:dyDescent="0.2">
      <c r="B23" s="51"/>
      <c r="C23" s="52"/>
      <c r="D23" s="59"/>
      <c r="E23" s="60"/>
      <c r="F23" s="59"/>
      <c r="G23" s="60"/>
      <c r="H23" s="60" t="s">
        <v>322</v>
      </c>
      <c r="K23" s="52"/>
      <c r="L23" s="59"/>
      <c r="M23" s="60"/>
    </row>
    <row r="24" spans="1:15" x14ac:dyDescent="0.2">
      <c r="B24" s="51"/>
      <c r="C24" s="52"/>
      <c r="D24" s="59"/>
      <c r="E24" s="60"/>
      <c r="F24" s="59"/>
      <c r="G24" s="60"/>
      <c r="H24" s="59"/>
      <c r="I24" s="60"/>
      <c r="J24" s="52"/>
      <c r="K24" s="52"/>
      <c r="L24" s="59"/>
      <c r="M24" s="60"/>
    </row>
    <row r="25" spans="1:15" x14ac:dyDescent="0.2">
      <c r="B25" s="51"/>
      <c r="C25" s="52"/>
      <c r="D25" s="59"/>
      <c r="E25" s="60"/>
      <c r="F25" s="59"/>
      <c r="G25" s="60"/>
      <c r="H25" s="59"/>
      <c r="I25" s="60"/>
      <c r="J25" s="52"/>
      <c r="K25" s="52"/>
      <c r="L25" s="59"/>
      <c r="M25" s="60"/>
    </row>
    <row r="26" spans="1:15" ht="16" thickBot="1" x14ac:dyDescent="0.25">
      <c r="B26" s="53"/>
      <c r="C26" s="54"/>
      <c r="D26" s="65"/>
      <c r="E26" s="66"/>
      <c r="F26" s="65"/>
      <c r="G26" s="66"/>
      <c r="H26" s="65"/>
      <c r="I26" s="66"/>
      <c r="J26" s="54"/>
      <c r="K26" s="54"/>
      <c r="L26" s="65"/>
      <c r="M26" s="66"/>
      <c r="N26" s="66"/>
      <c r="O26" s="119" t="s">
        <v>314</v>
      </c>
    </row>
    <row r="27" spans="1:15" ht="16" thickTop="1" x14ac:dyDescent="0.2">
      <c r="C27" s="120"/>
      <c r="D27" s="120"/>
      <c r="E27" s="120">
        <v>500</v>
      </c>
      <c r="F27" s="120"/>
      <c r="G27" s="120"/>
      <c r="H27" s="120"/>
      <c r="I27" s="120">
        <v>1000</v>
      </c>
      <c r="J27" s="120"/>
      <c r="K27" s="120"/>
      <c r="L27" s="120"/>
      <c r="M27" s="120">
        <v>1500</v>
      </c>
      <c r="N27" s="120"/>
      <c r="O27" s="119"/>
    </row>
    <row r="31" spans="1:15" x14ac:dyDescent="0.2">
      <c r="A31" s="122" t="s">
        <v>315</v>
      </c>
      <c r="B31" s="122"/>
    </row>
    <row r="32" spans="1:15" x14ac:dyDescent="0.2">
      <c r="A32" s="94"/>
      <c r="B32" s="51"/>
      <c r="C32" s="52"/>
      <c r="D32" s="59"/>
      <c r="E32" s="60"/>
      <c r="F32" s="59"/>
      <c r="G32" s="60"/>
      <c r="H32" s="59"/>
      <c r="I32" s="60"/>
      <c r="J32" s="52"/>
      <c r="K32" s="52"/>
      <c r="L32" s="59"/>
      <c r="M32" s="60"/>
    </row>
    <row r="33" spans="1:13" x14ac:dyDescent="0.2">
      <c r="A33" s="94"/>
      <c r="B33" s="51"/>
      <c r="C33" s="52"/>
      <c r="D33" s="59"/>
      <c r="E33" s="60"/>
      <c r="F33" s="59"/>
      <c r="G33" s="60"/>
      <c r="H33" s="59"/>
      <c r="I33" s="60"/>
      <c r="J33" s="52"/>
      <c r="K33" s="52"/>
      <c r="L33" s="59"/>
      <c r="M33" s="60"/>
    </row>
    <row r="34" spans="1:13" x14ac:dyDescent="0.2">
      <c r="B34" s="51"/>
      <c r="C34" s="52"/>
      <c r="D34" s="59"/>
      <c r="E34" s="60"/>
      <c r="F34" s="59"/>
      <c r="G34" s="60"/>
      <c r="H34" s="59"/>
      <c r="I34" s="60"/>
      <c r="J34" s="52"/>
      <c r="K34" s="52"/>
      <c r="L34" s="59"/>
      <c r="M34" s="60"/>
    </row>
    <row r="35" spans="1:13" x14ac:dyDescent="0.2">
      <c r="A35" s="121">
        <v>1000</v>
      </c>
      <c r="B35" s="51"/>
      <c r="C35" s="52"/>
      <c r="D35" s="59"/>
      <c r="E35" s="60"/>
      <c r="F35" s="59"/>
      <c r="G35" s="60"/>
      <c r="H35" s="59"/>
      <c r="I35" s="60"/>
      <c r="J35" s="52"/>
      <c r="K35" s="52"/>
      <c r="L35" s="59"/>
      <c r="M35" s="60"/>
    </row>
    <row r="36" spans="1:13" x14ac:dyDescent="0.2">
      <c r="A36" s="121"/>
      <c r="B36" s="55"/>
      <c r="C36" s="56"/>
      <c r="D36" s="61"/>
      <c r="E36" s="62"/>
      <c r="F36" s="61"/>
      <c r="G36" s="62"/>
      <c r="H36" s="61"/>
      <c r="I36" s="62"/>
      <c r="J36" s="56"/>
      <c r="K36" s="56"/>
      <c r="L36" s="61"/>
      <c r="M36" s="62"/>
    </row>
    <row r="37" spans="1:13" x14ac:dyDescent="0.2">
      <c r="B37" s="51"/>
      <c r="E37" s="60"/>
      <c r="F37" s="59"/>
      <c r="G37" s="60"/>
      <c r="H37" s="59"/>
      <c r="I37" s="60"/>
      <c r="J37" s="52"/>
      <c r="K37" s="52"/>
      <c r="L37" s="59"/>
      <c r="M37" s="60"/>
    </row>
    <row r="38" spans="1:13" x14ac:dyDescent="0.2">
      <c r="B38" s="51"/>
      <c r="C38" s="52"/>
      <c r="D38" s="59"/>
      <c r="E38" s="60"/>
      <c r="F38" s="59"/>
      <c r="G38" s="60"/>
      <c r="H38" s="59"/>
      <c r="I38" s="60"/>
      <c r="J38" s="52"/>
      <c r="K38" s="52"/>
      <c r="L38" s="59"/>
      <c r="M38" s="60"/>
    </row>
    <row r="39" spans="1:13" x14ac:dyDescent="0.2">
      <c r="B39" s="51"/>
      <c r="C39" s="52"/>
      <c r="D39" s="59"/>
      <c r="E39" s="60"/>
      <c r="F39" s="59"/>
      <c r="G39" s="60"/>
      <c r="H39" s="59"/>
      <c r="I39" s="60"/>
      <c r="J39" s="52"/>
      <c r="K39" s="52"/>
      <c r="L39" s="59"/>
      <c r="M39" s="60"/>
    </row>
    <row r="40" spans="1:13" x14ac:dyDescent="0.2">
      <c r="A40" s="121"/>
      <c r="B40" s="57"/>
      <c r="D40" s="63"/>
      <c r="E40" s="64"/>
      <c r="F40" s="63"/>
      <c r="G40" s="64"/>
      <c r="H40" s="59" t="s">
        <v>321</v>
      </c>
      <c r="I40" s="64"/>
      <c r="J40" s="58"/>
      <c r="K40" s="58"/>
      <c r="L40" s="63"/>
      <c r="M40" s="64"/>
    </row>
    <row r="41" spans="1:13" x14ac:dyDescent="0.2">
      <c r="A41" s="121"/>
      <c r="B41" s="51"/>
      <c r="C41" s="52"/>
      <c r="D41" s="59"/>
      <c r="E41" s="60"/>
      <c r="F41" s="59"/>
      <c r="G41" s="60"/>
      <c r="H41" s="59"/>
      <c r="I41" s="60"/>
      <c r="J41" s="52"/>
      <c r="K41" s="52"/>
      <c r="L41" s="59"/>
      <c r="M41" s="60"/>
    </row>
    <row r="42" spans="1:13" x14ac:dyDescent="0.2">
      <c r="B42" s="51"/>
      <c r="C42" s="52"/>
      <c r="D42" s="59"/>
      <c r="E42" s="60"/>
      <c r="F42" s="59"/>
      <c r="G42" s="60"/>
      <c r="H42" s="59"/>
      <c r="I42" s="60"/>
      <c r="J42" s="52"/>
      <c r="K42" s="52"/>
      <c r="L42" s="59"/>
      <c r="M42" s="60"/>
    </row>
    <row r="43" spans="1:13" x14ac:dyDescent="0.2">
      <c r="B43" s="51"/>
      <c r="C43" s="52"/>
      <c r="D43" s="59"/>
      <c r="E43" s="60"/>
      <c r="F43" s="59"/>
      <c r="G43" s="60"/>
      <c r="H43" s="59"/>
      <c r="I43" s="60"/>
      <c r="J43" s="52"/>
      <c r="K43" s="52"/>
      <c r="L43" s="59"/>
      <c r="M43" s="60"/>
    </row>
    <row r="44" spans="1:13" x14ac:dyDescent="0.2">
      <c r="B44" s="51"/>
      <c r="C44" s="52"/>
      <c r="D44" s="59"/>
      <c r="E44" s="60"/>
      <c r="F44" s="59"/>
      <c r="G44" s="60"/>
      <c r="H44" s="59"/>
      <c r="I44" s="60"/>
      <c r="J44" s="52"/>
      <c r="K44" s="52"/>
      <c r="L44" s="59"/>
      <c r="M44" s="60"/>
    </row>
    <row r="45" spans="1:13" x14ac:dyDescent="0.2">
      <c r="A45" s="121">
        <v>500</v>
      </c>
      <c r="B45" s="51"/>
      <c r="C45" s="52"/>
      <c r="D45" s="59"/>
      <c r="E45" s="60"/>
      <c r="F45" s="59"/>
      <c r="G45" s="60"/>
      <c r="H45" s="59"/>
      <c r="I45" s="60"/>
      <c r="J45" s="52"/>
      <c r="K45" s="52"/>
      <c r="L45" s="59"/>
      <c r="M45" s="60"/>
    </row>
    <row r="46" spans="1:13" x14ac:dyDescent="0.2">
      <c r="A46" s="121"/>
      <c r="B46" s="55"/>
      <c r="C46" s="56"/>
      <c r="D46" s="61"/>
      <c r="E46" s="62"/>
      <c r="F46" s="61"/>
      <c r="G46" s="62"/>
      <c r="H46" s="61"/>
      <c r="I46" s="62"/>
      <c r="J46" s="56"/>
      <c r="K46" s="56"/>
      <c r="L46" s="61"/>
      <c r="M46" s="62"/>
    </row>
    <row r="47" spans="1:13" x14ac:dyDescent="0.2">
      <c r="B47" s="51"/>
      <c r="C47" s="52"/>
      <c r="D47" s="59"/>
      <c r="E47" s="60"/>
      <c r="F47" s="59"/>
      <c r="G47" s="60"/>
      <c r="H47" s="59"/>
      <c r="I47" s="60"/>
      <c r="J47" s="52"/>
      <c r="K47" s="52"/>
      <c r="L47" s="59"/>
      <c r="M47" s="60"/>
    </row>
    <row r="48" spans="1:13" x14ac:dyDescent="0.2">
      <c r="B48" s="51"/>
      <c r="C48" s="52"/>
      <c r="D48" s="59"/>
      <c r="E48" s="60"/>
      <c r="F48" s="59"/>
      <c r="G48" s="60"/>
      <c r="H48" s="59"/>
      <c r="I48" s="60"/>
      <c r="J48" s="52"/>
      <c r="K48" s="52"/>
      <c r="L48" s="59"/>
      <c r="M48" s="60"/>
    </row>
    <row r="49" spans="1:15" x14ac:dyDescent="0.2">
      <c r="B49" s="51"/>
      <c r="C49" s="52"/>
      <c r="D49" s="59"/>
      <c r="E49" s="60"/>
      <c r="F49" s="59"/>
      <c r="G49" s="60"/>
      <c r="H49" s="59"/>
      <c r="I49" s="60"/>
      <c r="J49" s="52"/>
      <c r="K49" s="52"/>
      <c r="L49" s="59"/>
      <c r="M49" s="60"/>
    </row>
    <row r="50" spans="1:15" x14ac:dyDescent="0.2">
      <c r="A50" s="121"/>
      <c r="B50" s="57"/>
      <c r="C50" s="58"/>
      <c r="D50" s="63"/>
      <c r="E50" s="64"/>
      <c r="F50" s="63"/>
      <c r="G50" s="64"/>
      <c r="H50" s="63"/>
      <c r="I50" s="64"/>
      <c r="J50" s="58"/>
      <c r="K50" s="58"/>
      <c r="L50" s="63"/>
      <c r="M50" s="64"/>
    </row>
    <row r="51" spans="1:15" x14ac:dyDescent="0.2">
      <c r="A51" s="121"/>
      <c r="B51" s="51"/>
      <c r="C51" s="52"/>
      <c r="D51" s="59"/>
      <c r="E51" s="60"/>
      <c r="F51" s="59"/>
      <c r="G51" s="60"/>
      <c r="H51" s="59"/>
      <c r="I51" s="60"/>
      <c r="J51" s="52"/>
      <c r="L51" s="59"/>
      <c r="M51" s="60"/>
    </row>
    <row r="52" spans="1:15" x14ac:dyDescent="0.2">
      <c r="B52" s="51"/>
      <c r="C52" s="52"/>
      <c r="D52" s="59"/>
      <c r="E52" s="60"/>
      <c r="F52" s="59"/>
      <c r="G52" s="60"/>
      <c r="H52" s="60" t="s">
        <v>322</v>
      </c>
      <c r="K52" s="52"/>
      <c r="L52" s="59"/>
      <c r="M52" s="60"/>
    </row>
    <row r="53" spans="1:15" x14ac:dyDescent="0.2">
      <c r="B53" s="51"/>
      <c r="C53" s="52"/>
      <c r="D53" s="59"/>
      <c r="E53" s="60"/>
      <c r="F53" s="59"/>
      <c r="G53" s="60"/>
      <c r="H53" s="59"/>
      <c r="I53" s="60"/>
      <c r="J53" s="52"/>
      <c r="K53" s="52"/>
      <c r="L53" s="59"/>
      <c r="M53" s="60"/>
    </row>
    <row r="54" spans="1:15" x14ac:dyDescent="0.2">
      <c r="B54" s="51"/>
      <c r="C54" s="52"/>
      <c r="D54" s="59"/>
      <c r="E54" s="60"/>
      <c r="F54" s="59"/>
      <c r="G54" s="60"/>
      <c r="H54" s="59"/>
      <c r="I54" s="60"/>
      <c r="J54" s="52"/>
      <c r="K54" s="52"/>
      <c r="L54" s="59"/>
      <c r="M54" s="60"/>
    </row>
    <row r="55" spans="1:15" ht="16" thickBot="1" x14ac:dyDescent="0.25">
      <c r="B55" s="53"/>
      <c r="C55" s="54"/>
      <c r="D55" s="65"/>
      <c r="E55" s="66"/>
      <c r="F55" s="65"/>
      <c r="G55" s="66"/>
      <c r="H55" s="65"/>
      <c r="I55" s="66"/>
      <c r="J55" s="54"/>
      <c r="K55" s="54"/>
      <c r="L55" s="65"/>
      <c r="M55" s="66"/>
      <c r="N55" s="66"/>
      <c r="O55" s="119" t="s">
        <v>314</v>
      </c>
    </row>
    <row r="56" spans="1:15" ht="16" thickTop="1" x14ac:dyDescent="0.2">
      <c r="C56" s="120"/>
      <c r="D56" s="120"/>
      <c r="E56" s="120">
        <v>500</v>
      </c>
      <c r="F56" s="120"/>
      <c r="G56" s="120"/>
      <c r="H56" s="120"/>
      <c r="I56" s="120">
        <v>1000</v>
      </c>
      <c r="J56" s="120"/>
      <c r="K56" s="120"/>
      <c r="L56" s="120"/>
      <c r="M56" s="120">
        <v>1500</v>
      </c>
      <c r="N56" s="120"/>
      <c r="O56" s="119"/>
    </row>
  </sheetData>
  <mergeCells count="24">
    <mergeCell ref="A2:B2"/>
    <mergeCell ref="A6:A7"/>
    <mergeCell ref="A11:A12"/>
    <mergeCell ref="A16:A17"/>
    <mergeCell ref="A21:A22"/>
    <mergeCell ref="O26:O27"/>
    <mergeCell ref="C27:D27"/>
    <mergeCell ref="E27:F27"/>
    <mergeCell ref="G27:H27"/>
    <mergeCell ref="I27:J27"/>
    <mergeCell ref="K27:L27"/>
    <mergeCell ref="M27:N27"/>
    <mergeCell ref="A31:B31"/>
    <mergeCell ref="A35:A36"/>
    <mergeCell ref="A40:A41"/>
    <mergeCell ref="A45:A46"/>
    <mergeCell ref="A50:A51"/>
    <mergeCell ref="O55:O56"/>
    <mergeCell ref="C56:D56"/>
    <mergeCell ref="E56:F56"/>
    <mergeCell ref="G56:H56"/>
    <mergeCell ref="I56:J56"/>
    <mergeCell ref="K56:L56"/>
    <mergeCell ref="M56:N56"/>
  </mergeCells>
  <pageMargins left="0.70866141732283472" right="0.70866141732283472" top="0.74803149606299213" bottom="0.74803149606299213" header="0.31496062992125984" footer="0.31496062992125984"/>
  <pageSetup paperSize="9" scale="97" fitToHeight="0" orientation="portrait" r:id="rId1"/>
  <headerFooter>
    <oddHeader>&amp;COppgave &amp;A</oddHeader>
    <oddFooter>&amp;C&amp;P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G154"/>
  <sheetViews>
    <sheetView topLeftCell="A28" zoomScaleNormal="100" workbookViewId="0">
      <selection activeCell="B43" sqref="B43"/>
    </sheetView>
  </sheetViews>
  <sheetFormatPr baseColWidth="10" defaultColWidth="9.1640625" defaultRowHeight="15" x14ac:dyDescent="0.2"/>
  <cols>
    <col min="1" max="1" width="3.5" customWidth="1"/>
    <col min="2" max="2" width="19.6640625" customWidth="1"/>
    <col min="4" max="6" width="10.83203125" bestFit="1" customWidth="1"/>
    <col min="8" max="8" width="9.5" customWidth="1"/>
  </cols>
  <sheetData>
    <row r="1" spans="1:5" x14ac:dyDescent="0.2">
      <c r="B1" s="70" t="s">
        <v>234</v>
      </c>
    </row>
    <row r="2" spans="1:5" x14ac:dyDescent="0.2">
      <c r="B2" s="70"/>
    </row>
    <row r="3" spans="1:5" x14ac:dyDescent="0.2">
      <c r="A3" t="s">
        <v>5</v>
      </c>
      <c r="B3" t="s">
        <v>342</v>
      </c>
    </row>
    <row r="4" spans="1:5" x14ac:dyDescent="0.2">
      <c r="B4" t="s">
        <v>343</v>
      </c>
    </row>
    <row r="5" spans="1:5" x14ac:dyDescent="0.2">
      <c r="B5" t="s">
        <v>348</v>
      </c>
    </row>
    <row r="7" spans="1:5" x14ac:dyDescent="0.2">
      <c r="D7" s="97" t="s">
        <v>344</v>
      </c>
      <c r="E7" s="101" t="s">
        <v>345</v>
      </c>
    </row>
    <row r="8" spans="1:5" x14ac:dyDescent="0.2">
      <c r="B8" t="s">
        <v>220</v>
      </c>
      <c r="D8" s="71">
        <v>4500</v>
      </c>
      <c r="E8" s="71">
        <v>3000</v>
      </c>
    </row>
    <row r="9" spans="1:5" x14ac:dyDescent="0.2">
      <c r="B9" t="s">
        <v>221</v>
      </c>
      <c r="D9" s="71">
        <v>2500</v>
      </c>
      <c r="E9" s="71">
        <v>2000</v>
      </c>
    </row>
    <row r="10" spans="1:5" ht="16" thickBot="1" x14ac:dyDescent="0.25">
      <c r="B10" s="69" t="s">
        <v>222</v>
      </c>
      <c r="C10" s="69"/>
      <c r="D10" s="74">
        <f>D8-D9</f>
        <v>2000</v>
      </c>
      <c r="E10" s="74">
        <f>E8-E9</f>
        <v>1000</v>
      </c>
    </row>
    <row r="39" spans="2:2" x14ac:dyDescent="0.2">
      <c r="B39" t="s">
        <v>349</v>
      </c>
    </row>
    <row r="40" spans="2:2" x14ac:dyDescent="0.2">
      <c r="B40" t="s">
        <v>350</v>
      </c>
    </row>
    <row r="41" spans="2:2" x14ac:dyDescent="0.2">
      <c r="B41" s="70"/>
    </row>
    <row r="42" spans="2:2" x14ac:dyDescent="0.2">
      <c r="B42" t="s">
        <v>198</v>
      </c>
    </row>
    <row r="43" spans="2:2" x14ac:dyDescent="0.2">
      <c r="B43" t="s">
        <v>199</v>
      </c>
    </row>
    <row r="45" spans="2:2" x14ac:dyDescent="0.2">
      <c r="B45" t="s">
        <v>177</v>
      </c>
    </row>
    <row r="46" spans="2:2" x14ac:dyDescent="0.2">
      <c r="B46" t="s">
        <v>351</v>
      </c>
    </row>
    <row r="47" spans="2:2" x14ac:dyDescent="0.2">
      <c r="B47" s="105" t="s">
        <v>352</v>
      </c>
    </row>
    <row r="48" spans="2:2" x14ac:dyDescent="0.2">
      <c r="B48" s="104"/>
    </row>
    <row r="49" spans="2:7" x14ac:dyDescent="0.2">
      <c r="B49" t="s">
        <v>353</v>
      </c>
    </row>
    <row r="50" spans="2:7" x14ac:dyDescent="0.2">
      <c r="B50" t="s">
        <v>354</v>
      </c>
      <c r="F50" s="75">
        <f>100000/E10</f>
        <v>100</v>
      </c>
      <c r="G50" t="s">
        <v>202</v>
      </c>
    </row>
    <row r="52" spans="2:7" x14ac:dyDescent="0.2">
      <c r="B52" t="s">
        <v>355</v>
      </c>
    </row>
    <row r="53" spans="2:7" x14ac:dyDescent="0.2">
      <c r="B53" t="s">
        <v>356</v>
      </c>
    </row>
    <row r="54" spans="2:7" x14ac:dyDescent="0.2">
      <c r="B54" t="s">
        <v>393</v>
      </c>
    </row>
    <row r="83" spans="2:6" x14ac:dyDescent="0.2">
      <c r="B83" t="s">
        <v>357</v>
      </c>
    </row>
    <row r="85" spans="2:6" x14ac:dyDescent="0.2">
      <c r="D85" s="75" t="str">
        <f>D88</f>
        <v>Kontorpult</v>
      </c>
      <c r="E85" s="75" t="str">
        <f>E88</f>
        <v>Garderobeskap</v>
      </c>
    </row>
    <row r="86" spans="2:6" x14ac:dyDescent="0.2">
      <c r="B86" t="s">
        <v>358</v>
      </c>
      <c r="D86" s="71">
        <v>55</v>
      </c>
      <c r="E86" s="71">
        <v>31</v>
      </c>
      <c r="F86" s="71"/>
    </row>
    <row r="87" spans="2:6" x14ac:dyDescent="0.2">
      <c r="D87" s="71"/>
      <c r="E87" s="71"/>
      <c r="F87" s="71"/>
    </row>
    <row r="88" spans="2:6" x14ac:dyDescent="0.2">
      <c r="D88" s="72" t="str">
        <f>D7</f>
        <v>Kontorpult</v>
      </c>
      <c r="E88" s="72" t="str">
        <f>E7</f>
        <v>Garderobeskap</v>
      </c>
      <c r="F88" s="72" t="s">
        <v>226</v>
      </c>
    </row>
    <row r="89" spans="2:6" x14ac:dyDescent="0.2">
      <c r="B89" t="s">
        <v>383</v>
      </c>
      <c r="D89" s="71">
        <f>D8*$D$86</f>
        <v>247500</v>
      </c>
      <c r="E89" s="71">
        <f>E8*$E$86</f>
        <v>93000</v>
      </c>
      <c r="F89" s="71">
        <f>SUM(D89:E89)</f>
        <v>340500</v>
      </c>
    </row>
    <row r="90" spans="2:6" x14ac:dyDescent="0.2">
      <c r="B90" s="15" t="s">
        <v>225</v>
      </c>
      <c r="C90" s="15"/>
      <c r="D90" s="73">
        <f>D9*$D$86</f>
        <v>137500</v>
      </c>
      <c r="E90" s="73">
        <f>E9*$E$86</f>
        <v>62000</v>
      </c>
      <c r="F90" s="73">
        <f t="shared" ref="F90:F91" si="0">SUM(D90:E90)</f>
        <v>199500</v>
      </c>
    </row>
    <row r="91" spans="2:6" x14ac:dyDescent="0.2">
      <c r="B91" t="s">
        <v>195</v>
      </c>
      <c r="D91" s="71">
        <f>D89-D90</f>
        <v>110000</v>
      </c>
      <c r="E91" s="71">
        <f>E89-E90</f>
        <v>31000</v>
      </c>
      <c r="F91" s="71">
        <f t="shared" si="0"/>
        <v>141000</v>
      </c>
    </row>
    <row r="92" spans="2:6" x14ac:dyDescent="0.2">
      <c r="B92" t="s">
        <v>227</v>
      </c>
      <c r="D92" s="71"/>
      <c r="E92" s="71"/>
      <c r="F92" s="71">
        <v>80000</v>
      </c>
    </row>
    <row r="93" spans="2:6" ht="16" thickBot="1" x14ac:dyDescent="0.25">
      <c r="B93" s="69" t="s">
        <v>228</v>
      </c>
      <c r="C93" s="69"/>
      <c r="D93" s="74"/>
      <c r="E93" s="74"/>
      <c r="F93" s="74">
        <f>F91-F92</f>
        <v>61000</v>
      </c>
    </row>
    <row r="95" spans="2:6" x14ac:dyDescent="0.2">
      <c r="B95" t="s">
        <v>359</v>
      </c>
      <c r="F95" s="43"/>
    </row>
    <row r="96" spans="2:6" x14ac:dyDescent="0.2">
      <c r="F96" s="71"/>
    </row>
    <row r="97" spans="1:2" x14ac:dyDescent="0.2">
      <c r="A97" t="s">
        <v>12</v>
      </c>
      <c r="B97" t="s">
        <v>360</v>
      </c>
    </row>
    <row r="126" spans="2:2" x14ac:dyDescent="0.2">
      <c r="B126" t="s">
        <v>362</v>
      </c>
    </row>
    <row r="127" spans="2:2" x14ac:dyDescent="0.2">
      <c r="B127" t="s">
        <v>363</v>
      </c>
    </row>
    <row r="129" spans="2:6" x14ac:dyDescent="0.2">
      <c r="B129" t="s">
        <v>394</v>
      </c>
    </row>
    <row r="130" spans="2:6" x14ac:dyDescent="0.2">
      <c r="B130" t="s">
        <v>364</v>
      </c>
    </row>
    <row r="131" spans="2:6" x14ac:dyDescent="0.2">
      <c r="B131" t="s">
        <v>365</v>
      </c>
    </row>
    <row r="133" spans="2:6" x14ac:dyDescent="0.2">
      <c r="B133" t="s">
        <v>366</v>
      </c>
    </row>
    <row r="135" spans="2:6" x14ac:dyDescent="0.2">
      <c r="D135" s="75" t="str">
        <f>D85</f>
        <v>Kontorpult</v>
      </c>
      <c r="E135" s="75" t="str">
        <f>E85</f>
        <v>Garderobeskap</v>
      </c>
    </row>
    <row r="136" spans="2:6" x14ac:dyDescent="0.2">
      <c r="B136" t="s">
        <v>358</v>
      </c>
      <c r="D136" s="71">
        <v>55</v>
      </c>
      <c r="E136" s="71">
        <v>22</v>
      </c>
      <c r="F136" s="71"/>
    </row>
    <row r="137" spans="2:6" x14ac:dyDescent="0.2">
      <c r="D137" s="71"/>
      <c r="E137" s="71"/>
      <c r="F137" s="71"/>
    </row>
    <row r="138" spans="2:6" x14ac:dyDescent="0.2">
      <c r="D138" s="72"/>
      <c r="E138" s="72"/>
      <c r="F138" s="72" t="s">
        <v>226</v>
      </c>
    </row>
    <row r="139" spans="2:6" x14ac:dyDescent="0.2">
      <c r="B139" t="s">
        <v>195</v>
      </c>
      <c r="D139" s="71">
        <f>D136*D10</f>
        <v>110000</v>
      </c>
      <c r="E139" s="71">
        <f>E136*E10</f>
        <v>22000</v>
      </c>
      <c r="F139" s="71">
        <f t="shared" ref="F139" si="1">SUM(D139:E139)</f>
        <v>132000</v>
      </c>
    </row>
    <row r="140" spans="2:6" x14ac:dyDescent="0.2">
      <c r="B140" t="s">
        <v>227</v>
      </c>
      <c r="D140" s="71"/>
      <c r="E140" s="71"/>
      <c r="F140" s="71">
        <v>80000</v>
      </c>
    </row>
    <row r="141" spans="2:6" ht="16" thickBot="1" x14ac:dyDescent="0.25">
      <c r="B141" s="69" t="s">
        <v>228</v>
      </c>
      <c r="C141" s="69"/>
      <c r="D141" s="74"/>
      <c r="E141" s="74"/>
      <c r="F141" s="74">
        <f>F139-F140</f>
        <v>52000</v>
      </c>
    </row>
    <row r="143" spans="2:6" x14ac:dyDescent="0.2">
      <c r="B143" t="s">
        <v>367</v>
      </c>
      <c r="F143" s="43"/>
    </row>
    <row r="145" spans="1:2" x14ac:dyDescent="0.2">
      <c r="B145" t="s">
        <v>368</v>
      </c>
    </row>
    <row r="147" spans="1:2" x14ac:dyDescent="0.2">
      <c r="A147" t="s">
        <v>23</v>
      </c>
      <c r="B147" t="s">
        <v>395</v>
      </c>
    </row>
    <row r="148" spans="1:2" x14ac:dyDescent="0.2">
      <c r="B148" t="s">
        <v>369</v>
      </c>
    </row>
    <row r="149" spans="1:2" x14ac:dyDescent="0.2">
      <c r="B149" t="s">
        <v>370</v>
      </c>
    </row>
    <row r="150" spans="1:2" x14ac:dyDescent="0.2">
      <c r="B150" t="s">
        <v>371</v>
      </c>
    </row>
    <row r="151" spans="1:2" x14ac:dyDescent="0.2">
      <c r="B151" t="s">
        <v>372</v>
      </c>
    </row>
    <row r="152" spans="1:2" x14ac:dyDescent="0.2">
      <c r="B152" t="s">
        <v>373</v>
      </c>
    </row>
    <row r="153" spans="1:2" x14ac:dyDescent="0.2">
      <c r="B153" t="s">
        <v>374</v>
      </c>
    </row>
    <row r="154" spans="1:2" x14ac:dyDescent="0.2">
      <c r="B154" t="s">
        <v>375</v>
      </c>
    </row>
  </sheetData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&amp;COppgave &amp;A</oddHead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E48"/>
  <sheetViews>
    <sheetView zoomScaleNormal="100" workbookViewId="0">
      <selection activeCell="B3" sqref="B3"/>
    </sheetView>
  </sheetViews>
  <sheetFormatPr baseColWidth="10" defaultColWidth="9.1640625" defaultRowHeight="16" x14ac:dyDescent="0.2"/>
  <cols>
    <col min="1" max="1" width="4.5" style="2" customWidth="1"/>
    <col min="2" max="2" width="27.5" style="2" customWidth="1"/>
    <col min="3" max="3" width="9.1640625" style="2"/>
    <col min="4" max="4" width="9.6640625" style="2" customWidth="1"/>
    <col min="5" max="16384" width="9.1640625" style="2"/>
  </cols>
  <sheetData>
    <row r="3" spans="1:5" ht="15" customHeight="1" x14ac:dyDescent="0.2">
      <c r="B3" s="1"/>
      <c r="C3" s="4" t="s">
        <v>6</v>
      </c>
      <c r="D3" s="1" t="s">
        <v>10</v>
      </c>
      <c r="E3" s="1" t="s">
        <v>11</v>
      </c>
    </row>
    <row r="4" spans="1:5" ht="15" customHeight="1" x14ac:dyDescent="0.2">
      <c r="B4" s="3" t="s">
        <v>0</v>
      </c>
      <c r="C4" s="5">
        <v>12</v>
      </c>
      <c r="D4" s="5">
        <v>12</v>
      </c>
      <c r="E4" s="5">
        <v>12</v>
      </c>
    </row>
    <row r="5" spans="1:5" ht="15" customHeight="1" x14ac:dyDescent="0.2">
      <c r="B5" s="3" t="s">
        <v>1</v>
      </c>
      <c r="C5" s="5">
        <v>4</v>
      </c>
      <c r="D5" s="5">
        <v>3</v>
      </c>
      <c r="E5" s="5">
        <v>6</v>
      </c>
    </row>
    <row r="6" spans="1:5" ht="15" customHeight="1" x14ac:dyDescent="0.2">
      <c r="B6" s="3" t="s">
        <v>2</v>
      </c>
      <c r="C6" s="5"/>
      <c r="D6" s="5"/>
      <c r="E6" s="5"/>
    </row>
    <row r="7" spans="1:5" ht="15" customHeight="1" x14ac:dyDescent="0.2">
      <c r="B7" s="8" t="s">
        <v>3</v>
      </c>
      <c r="C7" s="9">
        <v>2.5</v>
      </c>
      <c r="D7" s="9">
        <v>2</v>
      </c>
      <c r="E7" s="9">
        <v>3.5</v>
      </c>
    </row>
    <row r="8" spans="1:5" ht="15" customHeight="1" x14ac:dyDescent="0.2">
      <c r="B8" s="6" t="s">
        <v>9</v>
      </c>
      <c r="C8" s="7">
        <f>SUM(C4:C7)</f>
        <v>18.5</v>
      </c>
      <c r="D8" s="7">
        <f>SUM(D4:D7)</f>
        <v>17</v>
      </c>
      <c r="E8" s="7">
        <f>SUM(E4:E7)</f>
        <v>21.5</v>
      </c>
    </row>
    <row r="9" spans="1:5" ht="15" customHeight="1" x14ac:dyDescent="0.2">
      <c r="B9" s="3" t="s">
        <v>4</v>
      </c>
      <c r="C9" s="7">
        <v>28</v>
      </c>
      <c r="D9" s="7">
        <v>26</v>
      </c>
      <c r="E9" s="7">
        <v>32</v>
      </c>
    </row>
    <row r="10" spans="1:5" ht="15" customHeight="1" x14ac:dyDescent="0.2">
      <c r="A10" s="2" t="s">
        <v>5</v>
      </c>
      <c r="B10" s="10" t="s">
        <v>8</v>
      </c>
      <c r="C10" s="11">
        <f>C9-C8</f>
        <v>9.5</v>
      </c>
      <c r="D10" s="11">
        <f>D9-D8</f>
        <v>9</v>
      </c>
      <c r="E10" s="11">
        <f>E9-E8</f>
        <v>10.5</v>
      </c>
    </row>
    <row r="12" spans="1:5" x14ac:dyDescent="0.2">
      <c r="B12" s="2" t="s">
        <v>7</v>
      </c>
    </row>
    <row r="14" spans="1:5" x14ac:dyDescent="0.2">
      <c r="A14" s="2" t="s">
        <v>12</v>
      </c>
      <c r="B14" s="2" t="s">
        <v>13</v>
      </c>
    </row>
    <row r="16" spans="1:5" x14ac:dyDescent="0.2">
      <c r="B16" s="2" t="s">
        <v>17</v>
      </c>
      <c r="C16" s="13" t="str">
        <f>C3</f>
        <v>Kaker</v>
      </c>
      <c r="D16" s="13" t="str">
        <f t="shared" ref="D16:E16" si="0">D3</f>
        <v>Pudding</v>
      </c>
      <c r="E16" s="13" t="str">
        <f t="shared" si="0"/>
        <v>Boller</v>
      </c>
    </row>
    <row r="17" spans="2:5" x14ac:dyDescent="0.2">
      <c r="B17" s="2" t="str">
        <f>B4</f>
        <v>Direkte materialkostnad</v>
      </c>
      <c r="C17" s="5">
        <f t="shared" ref="C17:E17" si="1">C4</f>
        <v>12</v>
      </c>
      <c r="D17" s="5">
        <f t="shared" si="1"/>
        <v>12</v>
      </c>
      <c r="E17" s="5">
        <f t="shared" si="1"/>
        <v>12</v>
      </c>
    </row>
    <row r="18" spans="2:5" x14ac:dyDescent="0.2">
      <c r="B18" s="2" t="str">
        <f>B10</f>
        <v>Dekningsbidrag</v>
      </c>
      <c r="C18" s="5">
        <f t="shared" ref="C18:E18" si="2">C10</f>
        <v>9.5</v>
      </c>
      <c r="D18" s="5">
        <f t="shared" si="2"/>
        <v>9</v>
      </c>
      <c r="E18" s="5">
        <f t="shared" si="2"/>
        <v>10.5</v>
      </c>
    </row>
    <row r="19" spans="2:5" x14ac:dyDescent="0.2">
      <c r="C19" s="5"/>
      <c r="D19" s="5"/>
      <c r="E19" s="5"/>
    </row>
    <row r="20" spans="2:5" x14ac:dyDescent="0.2">
      <c r="B20" s="2" t="s">
        <v>18</v>
      </c>
      <c r="C20" s="5">
        <f>C18/C17</f>
        <v>0.79166666666666663</v>
      </c>
      <c r="D20" s="5">
        <f t="shared" ref="D20:E20" si="3">D18/D17</f>
        <v>0.75</v>
      </c>
      <c r="E20" s="5">
        <f t="shared" si="3"/>
        <v>0.875</v>
      </c>
    </row>
    <row r="21" spans="2:5" x14ac:dyDescent="0.2">
      <c r="B21" s="2" t="str">
        <f>B31</f>
        <v>Rangering</v>
      </c>
      <c r="C21" s="2">
        <v>2</v>
      </c>
      <c r="D21" s="2">
        <v>3</v>
      </c>
      <c r="E21" s="2">
        <v>1</v>
      </c>
    </row>
    <row r="22" spans="2:5" x14ac:dyDescent="0.2">
      <c r="B22" s="2" t="s">
        <v>21</v>
      </c>
    </row>
    <row r="23" spans="2:5" x14ac:dyDescent="0.2">
      <c r="B23" s="2" t="s">
        <v>22</v>
      </c>
    </row>
    <row r="25" spans="2:5" x14ac:dyDescent="0.2">
      <c r="B25" s="12" t="s">
        <v>16</v>
      </c>
      <c r="C25" s="13" t="str">
        <f>C16</f>
        <v>Kaker</v>
      </c>
      <c r="D25" s="13" t="str">
        <f t="shared" ref="D25:E25" si="4">D16</f>
        <v>Pudding</v>
      </c>
      <c r="E25" s="13" t="str">
        <f t="shared" si="4"/>
        <v>Boller</v>
      </c>
    </row>
    <row r="26" spans="2:5" x14ac:dyDescent="0.2">
      <c r="B26" s="2" t="str">
        <f>B5</f>
        <v>Direkte lønnskostnad</v>
      </c>
      <c r="C26" s="5">
        <f>C5</f>
        <v>4</v>
      </c>
      <c r="D26" s="5">
        <f>D5</f>
        <v>3</v>
      </c>
      <c r="E26" s="5">
        <f>E5</f>
        <v>6</v>
      </c>
    </row>
    <row r="27" spans="2:5" x14ac:dyDescent="0.2">
      <c r="B27" s="2" t="str">
        <f>B10</f>
        <v>Dekningsbidrag</v>
      </c>
      <c r="C27" s="5">
        <f>C10</f>
        <v>9.5</v>
      </c>
      <c r="D27" s="5">
        <f>D10</f>
        <v>9</v>
      </c>
      <c r="E27" s="5">
        <f>E10</f>
        <v>10.5</v>
      </c>
    </row>
    <row r="28" spans="2:5" x14ac:dyDescent="0.2">
      <c r="C28" s="5"/>
      <c r="D28" s="5"/>
      <c r="E28" s="5"/>
    </row>
    <row r="29" spans="2:5" x14ac:dyDescent="0.2">
      <c r="C29" s="5"/>
      <c r="D29" s="5"/>
      <c r="E29" s="5"/>
    </row>
    <row r="30" spans="2:5" x14ac:dyDescent="0.2">
      <c r="B30" s="12" t="s">
        <v>14</v>
      </c>
      <c r="C30" s="5">
        <f>C27/C26</f>
        <v>2.375</v>
      </c>
      <c r="D30" s="5">
        <f>D27/D26</f>
        <v>3</v>
      </c>
      <c r="E30" s="5">
        <f>E27/E26</f>
        <v>1.75</v>
      </c>
    </row>
    <row r="31" spans="2:5" x14ac:dyDescent="0.2">
      <c r="B31" s="2" t="s">
        <v>15</v>
      </c>
      <c r="C31" s="2">
        <v>2</v>
      </c>
      <c r="D31" s="2">
        <v>1</v>
      </c>
      <c r="E31" s="2">
        <v>3</v>
      </c>
    </row>
    <row r="33" spans="1:5" x14ac:dyDescent="0.2">
      <c r="B33" s="2" t="s">
        <v>19</v>
      </c>
      <c r="C33" s="13" t="str">
        <f>C25</f>
        <v>Kaker</v>
      </c>
      <c r="D33" s="13" t="str">
        <f t="shared" ref="D33:E33" si="5">D25</f>
        <v>Pudding</v>
      </c>
      <c r="E33" s="13" t="str">
        <f t="shared" si="5"/>
        <v>Boller</v>
      </c>
    </row>
    <row r="34" spans="1:5" x14ac:dyDescent="0.2">
      <c r="B34" s="2" t="str">
        <f>B8</f>
        <v>Sum variable kostnader</v>
      </c>
      <c r="C34" s="5">
        <f t="shared" ref="C34:E34" si="6">C8</f>
        <v>18.5</v>
      </c>
      <c r="D34" s="5">
        <f t="shared" si="6"/>
        <v>17</v>
      </c>
      <c r="E34" s="5">
        <f t="shared" si="6"/>
        <v>21.5</v>
      </c>
    </row>
    <row r="35" spans="1:5" x14ac:dyDescent="0.2">
      <c r="B35" s="2" t="str">
        <f>B10</f>
        <v>Dekningsbidrag</v>
      </c>
      <c r="C35" s="5">
        <f t="shared" ref="C35:E35" si="7">C10</f>
        <v>9.5</v>
      </c>
      <c r="D35" s="5">
        <f t="shared" si="7"/>
        <v>9</v>
      </c>
      <c r="E35" s="5">
        <f t="shared" si="7"/>
        <v>10.5</v>
      </c>
    </row>
    <row r="37" spans="1:5" x14ac:dyDescent="0.2">
      <c r="B37" s="2" t="s">
        <v>20</v>
      </c>
      <c r="C37" s="5">
        <f>C35/C34</f>
        <v>0.51351351351351349</v>
      </c>
      <c r="D37" s="5">
        <f t="shared" ref="D37:E37" si="8">D35/D34</f>
        <v>0.52941176470588236</v>
      </c>
      <c r="E37" s="5">
        <f t="shared" si="8"/>
        <v>0.48837209302325579</v>
      </c>
    </row>
    <row r="38" spans="1:5" x14ac:dyDescent="0.2">
      <c r="B38" s="2" t="str">
        <f>B31</f>
        <v>Rangering</v>
      </c>
      <c r="C38" s="2">
        <v>2</v>
      </c>
      <c r="D38" s="2">
        <v>1</v>
      </c>
      <c r="E38" s="2">
        <v>3</v>
      </c>
    </row>
    <row r="40" spans="1:5" x14ac:dyDescent="0.2">
      <c r="A40" s="2" t="s">
        <v>23</v>
      </c>
      <c r="B40" s="2" t="s">
        <v>24</v>
      </c>
      <c r="C40" s="13" t="str">
        <f>C33</f>
        <v>Kaker</v>
      </c>
      <c r="D40" s="13" t="str">
        <f t="shared" ref="D40:E40" si="9">D33</f>
        <v>Pudding</v>
      </c>
      <c r="E40" s="13" t="str">
        <f t="shared" si="9"/>
        <v>Boller</v>
      </c>
    </row>
    <row r="41" spans="1:5" x14ac:dyDescent="0.2">
      <c r="B41" s="2" t="str">
        <f>B9</f>
        <v>Pris per kilo</v>
      </c>
      <c r="C41" s="5">
        <f t="shared" ref="C41:E41" si="10">C9</f>
        <v>28</v>
      </c>
      <c r="D41" s="5">
        <f t="shared" si="10"/>
        <v>26</v>
      </c>
      <c r="E41" s="5">
        <f t="shared" si="10"/>
        <v>32</v>
      </c>
    </row>
    <row r="42" spans="1:5" x14ac:dyDescent="0.2">
      <c r="B42" s="2" t="str">
        <f>B10</f>
        <v>Dekningsbidrag</v>
      </c>
      <c r="C42" s="5">
        <f t="shared" ref="C42:E42" si="11">C10</f>
        <v>9.5</v>
      </c>
      <c r="D42" s="5">
        <f t="shared" si="11"/>
        <v>9</v>
      </c>
      <c r="E42" s="5">
        <f t="shared" si="11"/>
        <v>10.5</v>
      </c>
    </row>
    <row r="44" spans="1:5" x14ac:dyDescent="0.2">
      <c r="B44" s="2" t="s">
        <v>25</v>
      </c>
      <c r="C44" s="14">
        <f>C42/C41</f>
        <v>0.3392857142857143</v>
      </c>
      <c r="D44" s="14">
        <f t="shared" ref="D44:E44" si="12">D42/D41</f>
        <v>0.34615384615384615</v>
      </c>
      <c r="E44" s="14">
        <f t="shared" si="12"/>
        <v>0.328125</v>
      </c>
    </row>
    <row r="45" spans="1:5" x14ac:dyDescent="0.2">
      <c r="B45" s="2" t="str">
        <f>B38</f>
        <v>Rangering</v>
      </c>
      <c r="C45" s="2">
        <v>2</v>
      </c>
      <c r="D45" s="2">
        <v>1</v>
      </c>
      <c r="E45" s="2">
        <v>3</v>
      </c>
    </row>
    <row r="47" spans="1:5" x14ac:dyDescent="0.2">
      <c r="B47" s="2" t="s">
        <v>26</v>
      </c>
    </row>
    <row r="48" spans="1:5" x14ac:dyDescent="0.2">
      <c r="B48" s="2" t="s">
        <v>27</v>
      </c>
      <c r="D48" s="17">
        <f>1800000*0.3462</f>
        <v>623160</v>
      </c>
    </row>
  </sheetData>
  <pageMargins left="0.70866141732283472" right="0.70866141732283472" top="0.74803149606299213" bottom="0.74803149606299213" header="0.31496062992125984" footer="0.31496062992125984"/>
  <pageSetup paperSize="9" scale="90" fitToHeight="0" orientation="portrait" r:id="rId1"/>
  <headerFooter>
    <oddHeader>&amp;COppgave &amp;A</oddHeader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2:M87"/>
  <sheetViews>
    <sheetView zoomScaleNormal="100" workbookViewId="0">
      <selection activeCell="U52" sqref="U52"/>
    </sheetView>
  </sheetViews>
  <sheetFormatPr baseColWidth="10" defaultColWidth="9.1640625" defaultRowHeight="15" x14ac:dyDescent="0.2"/>
  <cols>
    <col min="1" max="11" width="5.6640625" customWidth="1"/>
  </cols>
  <sheetData>
    <row r="2" spans="1:11" x14ac:dyDescent="0.2">
      <c r="A2" s="102" t="s">
        <v>345</v>
      </c>
      <c r="B2" s="102"/>
    </row>
    <row r="3" spans="1:11" x14ac:dyDescent="0.2">
      <c r="A3" s="97"/>
      <c r="B3" s="51"/>
      <c r="C3" s="52"/>
      <c r="D3" s="59"/>
      <c r="E3" s="60"/>
      <c r="F3" s="59"/>
      <c r="G3" s="60"/>
      <c r="H3" s="59"/>
      <c r="I3" s="60"/>
      <c r="J3" s="52"/>
      <c r="K3" s="52"/>
    </row>
    <row r="4" spans="1:11" x14ac:dyDescent="0.2">
      <c r="A4" s="97"/>
      <c r="B4" s="51"/>
      <c r="C4" s="52"/>
      <c r="D4" s="59"/>
      <c r="E4" s="60"/>
      <c r="F4" s="59"/>
      <c r="G4" s="60"/>
      <c r="H4" s="59"/>
      <c r="I4" s="60"/>
      <c r="J4" s="52"/>
      <c r="K4" s="52"/>
    </row>
    <row r="5" spans="1:11" x14ac:dyDescent="0.2">
      <c r="B5" s="51"/>
      <c r="C5" s="52"/>
      <c r="D5" s="59"/>
      <c r="E5" s="60"/>
      <c r="F5" s="59"/>
      <c r="G5" s="60"/>
      <c r="H5" s="59"/>
      <c r="I5" s="60"/>
      <c r="J5" s="52"/>
      <c r="K5" s="52"/>
    </row>
    <row r="6" spans="1:11" x14ac:dyDescent="0.2">
      <c r="A6" s="121">
        <v>100</v>
      </c>
      <c r="B6" s="51"/>
      <c r="C6" s="52"/>
      <c r="D6" s="59"/>
      <c r="E6" s="60"/>
      <c r="F6" s="59"/>
      <c r="G6" s="60"/>
      <c r="H6" s="59"/>
      <c r="I6" s="60"/>
      <c r="J6" s="52"/>
      <c r="K6" s="52"/>
    </row>
    <row r="7" spans="1:11" x14ac:dyDescent="0.2">
      <c r="A7" s="121"/>
      <c r="B7" s="55"/>
      <c r="C7" s="56"/>
      <c r="D7" s="61"/>
      <c r="E7" s="62"/>
      <c r="F7" s="61"/>
      <c r="G7" s="62"/>
      <c r="H7" s="61"/>
      <c r="I7" s="62"/>
      <c r="J7" s="56"/>
      <c r="K7" s="56"/>
    </row>
    <row r="8" spans="1:11" x14ac:dyDescent="0.2">
      <c r="B8" s="51"/>
      <c r="E8" s="60"/>
      <c r="F8" s="59"/>
      <c r="G8" s="60"/>
      <c r="H8" s="59"/>
      <c r="I8" s="60"/>
      <c r="J8" s="52"/>
      <c r="K8" s="52"/>
    </row>
    <row r="9" spans="1:11" x14ac:dyDescent="0.2">
      <c r="B9" s="51"/>
      <c r="C9" s="52"/>
      <c r="D9" s="59"/>
      <c r="E9" s="60"/>
      <c r="F9" s="60" t="s">
        <v>346</v>
      </c>
      <c r="G9" s="60"/>
      <c r="H9" s="59"/>
      <c r="I9" s="60"/>
      <c r="J9" s="52"/>
      <c r="K9" s="52"/>
    </row>
    <row r="10" spans="1:11" x14ac:dyDescent="0.2">
      <c r="B10" s="51"/>
      <c r="C10" s="52"/>
      <c r="D10" s="59"/>
      <c r="E10" s="60"/>
      <c r="F10" s="59"/>
      <c r="G10" s="60"/>
      <c r="H10" s="59"/>
      <c r="I10" s="60"/>
      <c r="J10" s="52"/>
      <c r="K10" s="52"/>
    </row>
    <row r="11" spans="1:11" x14ac:dyDescent="0.2">
      <c r="A11" s="121">
        <v>75</v>
      </c>
      <c r="B11" s="57"/>
      <c r="D11" s="63"/>
      <c r="E11" s="64"/>
      <c r="F11" s="63"/>
      <c r="G11" s="64"/>
      <c r="H11" s="63"/>
      <c r="I11" s="64"/>
      <c r="J11" s="58"/>
      <c r="K11" s="58"/>
    </row>
    <row r="12" spans="1:11" x14ac:dyDescent="0.2">
      <c r="A12" s="121"/>
      <c r="B12" s="51"/>
      <c r="C12" s="52"/>
      <c r="D12" s="59"/>
      <c r="E12" s="60"/>
      <c r="F12" s="59"/>
      <c r="G12" s="60"/>
      <c r="H12" s="59"/>
      <c r="I12" s="60"/>
      <c r="J12" s="52"/>
      <c r="K12" s="52"/>
    </row>
    <row r="13" spans="1:11" x14ac:dyDescent="0.2">
      <c r="B13" s="51"/>
      <c r="C13" s="52"/>
      <c r="D13" s="59"/>
      <c r="E13" s="60"/>
      <c r="F13" s="59"/>
      <c r="G13" s="60"/>
      <c r="H13" s="59"/>
      <c r="I13" s="60"/>
      <c r="J13" s="52"/>
      <c r="K13" s="52"/>
    </row>
    <row r="14" spans="1:11" x14ac:dyDescent="0.2">
      <c r="B14" s="51"/>
      <c r="C14" s="52"/>
      <c r="D14" s="59"/>
      <c r="E14" s="60"/>
      <c r="F14" s="59"/>
      <c r="G14" s="60"/>
      <c r="H14" s="59"/>
      <c r="I14" s="60"/>
      <c r="J14" s="52"/>
      <c r="K14" s="52"/>
    </row>
    <row r="15" spans="1:11" x14ac:dyDescent="0.2">
      <c r="B15" s="51"/>
      <c r="C15" s="52"/>
      <c r="D15" s="59"/>
      <c r="E15" s="60"/>
      <c r="F15" s="59"/>
      <c r="G15" s="60"/>
      <c r="H15" s="59"/>
      <c r="I15" s="60"/>
      <c r="J15" s="52"/>
      <c r="K15" s="52"/>
    </row>
    <row r="16" spans="1:11" x14ac:dyDescent="0.2">
      <c r="A16" s="121">
        <v>50</v>
      </c>
      <c r="B16" s="51"/>
      <c r="C16" s="52"/>
      <c r="D16" s="59"/>
      <c r="E16" s="60"/>
      <c r="F16" s="59"/>
      <c r="G16" s="60"/>
      <c r="H16" s="59"/>
      <c r="I16" s="60"/>
      <c r="J16" s="52"/>
      <c r="K16" s="52"/>
    </row>
    <row r="17" spans="1:13" x14ac:dyDescent="0.2">
      <c r="A17" s="121"/>
      <c r="B17" s="55"/>
      <c r="C17" s="56"/>
      <c r="D17" s="61"/>
      <c r="E17" s="62"/>
      <c r="F17" s="61"/>
      <c r="G17" s="62"/>
      <c r="H17" s="61"/>
      <c r="I17" s="62"/>
      <c r="J17" s="56"/>
      <c r="K17" s="56"/>
    </row>
    <row r="18" spans="1:13" x14ac:dyDescent="0.2">
      <c r="B18" s="51"/>
      <c r="C18" s="52"/>
      <c r="D18" s="59"/>
      <c r="E18" s="60"/>
      <c r="F18" s="59"/>
      <c r="G18" s="60"/>
      <c r="H18" s="59"/>
      <c r="I18" s="60"/>
      <c r="J18" s="52"/>
      <c r="K18" s="52"/>
    </row>
    <row r="19" spans="1:13" x14ac:dyDescent="0.2">
      <c r="B19" s="51"/>
      <c r="C19" s="52"/>
      <c r="D19" s="59"/>
      <c r="E19" s="60"/>
      <c r="F19" s="59"/>
      <c r="G19" s="60"/>
      <c r="H19" s="59"/>
      <c r="I19" s="60"/>
      <c r="J19" s="52"/>
      <c r="K19" s="52"/>
    </row>
    <row r="20" spans="1:13" x14ac:dyDescent="0.2">
      <c r="B20" s="51"/>
      <c r="C20" s="52"/>
      <c r="D20" s="59"/>
      <c r="E20" s="60"/>
      <c r="F20" s="59"/>
      <c r="G20" s="60"/>
      <c r="H20" s="59"/>
      <c r="I20" s="60"/>
      <c r="J20" s="52"/>
      <c r="K20" s="52"/>
    </row>
    <row r="21" spans="1:13" x14ac:dyDescent="0.2">
      <c r="A21" s="121">
        <v>25</v>
      </c>
      <c r="B21" s="57"/>
      <c r="C21" s="58"/>
      <c r="D21" s="63"/>
      <c r="E21" s="64"/>
      <c r="F21" s="63"/>
      <c r="G21" s="64"/>
      <c r="H21" s="63"/>
      <c r="I21" s="64"/>
      <c r="J21" s="58"/>
      <c r="K21" s="58"/>
    </row>
    <row r="22" spans="1:13" x14ac:dyDescent="0.2">
      <c r="A22" s="121"/>
      <c r="B22" s="51"/>
      <c r="C22" s="52"/>
      <c r="D22" s="59"/>
      <c r="E22" s="60"/>
      <c r="F22" s="59"/>
      <c r="G22" s="60"/>
      <c r="H22" s="59"/>
      <c r="I22" s="60"/>
      <c r="J22" s="52"/>
    </row>
    <row r="23" spans="1:13" x14ac:dyDescent="0.2">
      <c r="B23" s="51"/>
      <c r="C23" s="52"/>
      <c r="D23" s="59"/>
      <c r="E23" s="60"/>
      <c r="F23" s="59"/>
      <c r="G23" s="60"/>
      <c r="H23" s="59" t="s">
        <v>347</v>
      </c>
      <c r="K23" s="52"/>
    </row>
    <row r="24" spans="1:13" x14ac:dyDescent="0.2">
      <c r="B24" s="51"/>
      <c r="C24" s="52"/>
      <c r="D24" s="59"/>
      <c r="E24" s="60"/>
      <c r="F24" s="59"/>
      <c r="G24" s="60"/>
      <c r="H24" s="59"/>
      <c r="I24" s="60"/>
      <c r="J24" s="52"/>
      <c r="K24" s="52"/>
    </row>
    <row r="25" spans="1:13" x14ac:dyDescent="0.2">
      <c r="B25" s="51"/>
      <c r="C25" s="52"/>
      <c r="D25" s="59"/>
      <c r="E25" s="60"/>
      <c r="F25" s="59"/>
      <c r="G25" s="60"/>
      <c r="H25" s="59"/>
      <c r="I25" s="60"/>
      <c r="J25" s="52"/>
      <c r="K25" s="52"/>
    </row>
    <row r="26" spans="1:13" ht="16" thickBot="1" x14ac:dyDescent="0.25">
      <c r="B26" s="53"/>
      <c r="C26" s="54"/>
      <c r="D26" s="65"/>
      <c r="E26" s="66"/>
      <c r="F26" s="65"/>
      <c r="G26" s="66"/>
      <c r="H26" s="65"/>
      <c r="I26" s="66"/>
      <c r="J26" s="54"/>
      <c r="K26" s="103"/>
      <c r="L26" s="102" t="s">
        <v>344</v>
      </c>
      <c r="M26" s="102"/>
    </row>
    <row r="27" spans="1:13" ht="16" thickTop="1" x14ac:dyDescent="0.2">
      <c r="C27" s="120">
        <v>25</v>
      </c>
      <c r="D27" s="120"/>
      <c r="E27" s="120">
        <v>50</v>
      </c>
      <c r="F27" s="120"/>
      <c r="G27" s="120">
        <v>75</v>
      </c>
      <c r="H27" s="120"/>
      <c r="I27" s="120">
        <v>100</v>
      </c>
      <c r="J27" s="120"/>
      <c r="K27" s="96"/>
      <c r="L27" s="102"/>
      <c r="M27" s="102"/>
    </row>
    <row r="32" spans="1:13" x14ac:dyDescent="0.2">
      <c r="B32" s="102"/>
    </row>
    <row r="33" spans="1:11" x14ac:dyDescent="0.2">
      <c r="A33" s="97"/>
      <c r="B33" s="52"/>
      <c r="C33" s="52"/>
      <c r="D33" s="52"/>
      <c r="E33" s="52"/>
      <c r="F33" s="52"/>
      <c r="G33" s="52"/>
      <c r="H33" s="52"/>
      <c r="I33" s="52"/>
      <c r="J33" s="52"/>
      <c r="K33" s="52"/>
    </row>
    <row r="34" spans="1:11" x14ac:dyDescent="0.2">
      <c r="A34" s="102" t="s">
        <v>345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</row>
    <row r="35" spans="1:11" x14ac:dyDescent="0.2">
      <c r="B35" s="51"/>
      <c r="C35" s="52"/>
      <c r="D35" s="52"/>
      <c r="E35" s="52"/>
      <c r="F35" s="52"/>
      <c r="G35" s="52"/>
      <c r="H35" s="52"/>
      <c r="I35" s="52"/>
      <c r="J35" s="52"/>
      <c r="K35" s="52"/>
    </row>
    <row r="36" spans="1:11" x14ac:dyDescent="0.2">
      <c r="A36" s="128">
        <v>100</v>
      </c>
      <c r="B36" s="51"/>
      <c r="C36" s="52"/>
      <c r="D36" s="52"/>
      <c r="E36" s="52"/>
      <c r="F36" s="52"/>
      <c r="G36" s="52"/>
      <c r="H36" s="52"/>
      <c r="I36" s="52"/>
      <c r="J36" s="52"/>
      <c r="K36" s="52"/>
    </row>
    <row r="37" spans="1:11" x14ac:dyDescent="0.2">
      <c r="A37" s="128"/>
      <c r="B37" s="51"/>
      <c r="C37" s="52"/>
      <c r="D37" s="52"/>
      <c r="E37" s="52"/>
      <c r="F37" s="52"/>
      <c r="G37" s="52"/>
      <c r="H37" s="52"/>
      <c r="I37" s="52"/>
      <c r="J37" s="52"/>
      <c r="K37" s="52"/>
    </row>
    <row r="38" spans="1:11" x14ac:dyDescent="0.2">
      <c r="B38" s="51"/>
      <c r="C38" s="52"/>
      <c r="D38" s="52"/>
      <c r="E38" s="52"/>
      <c r="F38" s="52"/>
      <c r="G38" s="52"/>
      <c r="H38" s="52"/>
      <c r="I38" s="52"/>
      <c r="J38" s="52"/>
      <c r="K38" s="52"/>
    </row>
    <row r="39" spans="1:11" x14ac:dyDescent="0.2">
      <c r="B39" s="51"/>
      <c r="C39" s="52"/>
      <c r="D39" s="52"/>
      <c r="E39" s="52"/>
      <c r="F39" s="52" t="s">
        <v>346</v>
      </c>
      <c r="G39" s="52"/>
      <c r="H39" s="52"/>
      <c r="I39" s="52"/>
      <c r="J39" s="52"/>
      <c r="K39" s="52"/>
    </row>
    <row r="40" spans="1:11" x14ac:dyDescent="0.2">
      <c r="B40" s="51"/>
      <c r="C40" s="52"/>
      <c r="D40" s="52"/>
      <c r="E40" s="52"/>
      <c r="F40" s="52"/>
      <c r="G40" s="52"/>
      <c r="H40" s="52"/>
      <c r="I40" s="52"/>
      <c r="J40" s="52"/>
      <c r="K40" s="52"/>
    </row>
    <row r="41" spans="1:11" x14ac:dyDescent="0.2">
      <c r="A41" s="128">
        <v>75</v>
      </c>
      <c r="B41" s="51"/>
      <c r="C41" s="52"/>
      <c r="D41" s="52"/>
      <c r="E41" s="52"/>
      <c r="F41" s="52"/>
      <c r="G41" s="52"/>
      <c r="H41" s="52"/>
      <c r="I41" s="52"/>
      <c r="J41" s="52"/>
      <c r="K41" s="52"/>
    </row>
    <row r="42" spans="1:11" x14ac:dyDescent="0.2">
      <c r="A42" s="128"/>
      <c r="B42" s="51"/>
      <c r="C42" s="52"/>
      <c r="D42" s="52"/>
      <c r="E42" s="52"/>
      <c r="F42" s="52"/>
      <c r="G42" s="52"/>
      <c r="H42" s="52"/>
      <c r="I42" s="52"/>
      <c r="J42" s="52"/>
      <c r="K42" s="52"/>
    </row>
    <row r="43" spans="1:11" x14ac:dyDescent="0.2">
      <c r="B43" s="51"/>
      <c r="C43" s="52"/>
      <c r="D43" s="52"/>
      <c r="E43" s="52"/>
      <c r="F43" s="52"/>
      <c r="G43" s="52"/>
      <c r="H43" s="52"/>
      <c r="I43" s="52"/>
      <c r="J43" s="52"/>
      <c r="K43" s="52"/>
    </row>
    <row r="44" spans="1:11" x14ac:dyDescent="0.2">
      <c r="B44" s="51"/>
      <c r="C44" s="52"/>
      <c r="D44" s="52"/>
      <c r="E44" s="52"/>
      <c r="F44" s="52"/>
      <c r="G44" s="52"/>
      <c r="H44" s="52"/>
      <c r="I44" s="52"/>
      <c r="J44" s="52"/>
      <c r="K44" s="52"/>
    </row>
    <row r="45" spans="1:11" x14ac:dyDescent="0.2">
      <c r="B45" s="51"/>
      <c r="C45" s="52"/>
      <c r="D45" s="52"/>
      <c r="E45" s="52"/>
      <c r="F45" s="52"/>
      <c r="G45" s="52"/>
      <c r="H45" s="52"/>
      <c r="I45" s="52"/>
      <c r="J45" s="52"/>
      <c r="K45" s="52"/>
    </row>
    <row r="46" spans="1:11" x14ac:dyDescent="0.2">
      <c r="A46" s="128">
        <v>50</v>
      </c>
      <c r="B46" s="51"/>
      <c r="C46" s="52"/>
      <c r="D46" s="52"/>
      <c r="E46" s="52"/>
      <c r="F46" s="52"/>
      <c r="G46" s="52"/>
      <c r="H46" s="52"/>
      <c r="I46" s="52"/>
      <c r="J46" s="52"/>
      <c r="K46" s="52"/>
    </row>
    <row r="47" spans="1:11" x14ac:dyDescent="0.2">
      <c r="A47" s="128"/>
      <c r="B47" s="51"/>
      <c r="C47" s="52"/>
      <c r="D47" s="52"/>
      <c r="E47" s="52"/>
      <c r="F47" s="52"/>
      <c r="G47" s="52"/>
      <c r="H47" s="52"/>
      <c r="I47" s="52"/>
      <c r="J47" s="52"/>
      <c r="K47" s="52"/>
    </row>
    <row r="48" spans="1:11" x14ac:dyDescent="0.2">
      <c r="B48" s="51"/>
      <c r="C48" s="52"/>
      <c r="D48" s="52"/>
      <c r="E48" s="52"/>
      <c r="F48" s="52"/>
      <c r="G48" s="52"/>
      <c r="H48" s="52"/>
      <c r="I48" s="52"/>
      <c r="J48" s="52"/>
      <c r="K48" s="52"/>
    </row>
    <row r="49" spans="1:12" x14ac:dyDescent="0.2">
      <c r="B49" s="51"/>
      <c r="C49" s="52"/>
      <c r="D49" s="52"/>
      <c r="E49" s="52"/>
      <c r="F49" s="52"/>
      <c r="G49" s="52"/>
      <c r="H49" s="52"/>
      <c r="I49" s="52"/>
      <c r="J49" s="52"/>
      <c r="K49" s="52"/>
    </row>
    <row r="50" spans="1:12" x14ac:dyDescent="0.2">
      <c r="B50" s="51"/>
      <c r="C50" s="52"/>
      <c r="D50" s="52"/>
      <c r="E50" s="52"/>
      <c r="F50" s="52"/>
      <c r="G50" s="52"/>
      <c r="H50" s="52"/>
      <c r="I50" s="52"/>
      <c r="J50" s="52"/>
      <c r="K50" s="52"/>
    </row>
    <row r="51" spans="1:12" x14ac:dyDescent="0.2">
      <c r="A51" s="128">
        <v>25</v>
      </c>
      <c r="B51" s="51"/>
      <c r="C51" s="52"/>
      <c r="D51" s="52"/>
      <c r="E51" s="52"/>
      <c r="F51" s="52"/>
      <c r="G51" s="52"/>
      <c r="H51" s="52"/>
      <c r="I51" s="52"/>
      <c r="J51" s="52"/>
      <c r="K51" s="52"/>
    </row>
    <row r="52" spans="1:12" x14ac:dyDescent="0.2">
      <c r="A52" s="128"/>
      <c r="B52" s="51"/>
      <c r="C52" s="52"/>
      <c r="D52" s="52"/>
      <c r="E52" s="52"/>
      <c r="F52" s="52"/>
      <c r="G52" s="52"/>
      <c r="H52" s="52"/>
      <c r="I52" s="52"/>
      <c r="J52" s="52"/>
      <c r="K52" s="52"/>
    </row>
    <row r="53" spans="1:12" x14ac:dyDescent="0.2">
      <c r="B53" s="51"/>
      <c r="C53" s="52"/>
      <c r="D53" s="52"/>
      <c r="E53" s="52"/>
      <c r="F53" s="52"/>
      <c r="G53" s="52"/>
      <c r="H53" s="52" t="s">
        <v>347</v>
      </c>
      <c r="I53" s="52"/>
      <c r="J53" s="52"/>
      <c r="K53" s="52"/>
    </row>
    <row r="54" spans="1:12" x14ac:dyDescent="0.2">
      <c r="B54" s="51"/>
      <c r="C54" s="52"/>
      <c r="D54" s="52"/>
      <c r="E54" s="52"/>
      <c r="F54" s="52"/>
      <c r="G54" s="52"/>
      <c r="H54" s="52"/>
      <c r="I54" s="52"/>
      <c r="J54" s="52"/>
      <c r="K54" s="52"/>
    </row>
    <row r="55" spans="1:12" x14ac:dyDescent="0.2">
      <c r="B55" s="51"/>
      <c r="C55" s="52"/>
      <c r="D55" s="52"/>
      <c r="E55" s="52"/>
      <c r="F55" s="52"/>
      <c r="G55" s="52"/>
      <c r="H55" s="52"/>
      <c r="I55" s="52"/>
      <c r="J55" s="52"/>
      <c r="K55" s="52"/>
    </row>
    <row r="56" spans="1:12" ht="16" thickBot="1" x14ac:dyDescent="0.25">
      <c r="B56" s="53"/>
      <c r="C56" s="54"/>
      <c r="D56" s="54"/>
      <c r="E56" s="54"/>
      <c r="F56" s="54"/>
      <c r="G56" s="54"/>
      <c r="H56" s="54"/>
      <c r="I56" s="54"/>
      <c r="J56" s="54"/>
      <c r="K56" s="102" t="s">
        <v>344</v>
      </c>
    </row>
    <row r="57" spans="1:12" ht="16" thickTop="1" x14ac:dyDescent="0.2">
      <c r="C57" s="129">
        <v>25</v>
      </c>
      <c r="D57" s="129"/>
      <c r="E57" s="129">
        <v>50</v>
      </c>
      <c r="F57" s="129"/>
      <c r="G57" s="129">
        <v>75</v>
      </c>
      <c r="H57" s="129"/>
      <c r="I57" s="129">
        <v>100</v>
      </c>
      <c r="J57" s="129"/>
      <c r="K57" s="118"/>
      <c r="L57" s="102"/>
    </row>
    <row r="62" spans="1:12" x14ac:dyDescent="0.2">
      <c r="A62" s="102" t="s">
        <v>345</v>
      </c>
      <c r="B62" s="102"/>
    </row>
    <row r="63" spans="1:12" x14ac:dyDescent="0.2">
      <c r="A63" s="97"/>
      <c r="B63" s="51"/>
      <c r="C63" s="52"/>
      <c r="D63" s="59"/>
      <c r="E63" s="60"/>
      <c r="F63" s="59"/>
      <c r="G63" s="60"/>
      <c r="H63" s="59"/>
      <c r="I63" s="60"/>
      <c r="J63" s="52"/>
      <c r="K63" s="52"/>
    </row>
    <row r="64" spans="1:12" x14ac:dyDescent="0.2">
      <c r="A64" s="97"/>
      <c r="B64" s="51"/>
      <c r="C64" s="52"/>
      <c r="D64" s="59"/>
      <c r="E64" s="60"/>
      <c r="F64" s="59"/>
      <c r="G64" s="60"/>
      <c r="H64" s="59"/>
      <c r="I64" s="60"/>
      <c r="J64" s="52"/>
      <c r="K64" s="52"/>
    </row>
    <row r="65" spans="1:11" x14ac:dyDescent="0.2">
      <c r="B65" s="51"/>
      <c r="C65" s="52"/>
      <c r="D65" s="59"/>
      <c r="E65" s="60"/>
      <c r="F65" s="59"/>
      <c r="G65" s="60"/>
      <c r="H65" s="59"/>
      <c r="I65" s="60"/>
      <c r="J65" s="52"/>
      <c r="K65" s="52"/>
    </row>
    <row r="66" spans="1:11" x14ac:dyDescent="0.2">
      <c r="A66" s="121">
        <v>100</v>
      </c>
      <c r="B66" s="51"/>
      <c r="C66" s="52"/>
      <c r="D66" s="59"/>
      <c r="E66" s="60"/>
      <c r="F66" s="59"/>
      <c r="G66" s="60"/>
      <c r="H66" s="59"/>
      <c r="I66" s="60"/>
      <c r="J66" s="52"/>
      <c r="K66" s="52"/>
    </row>
    <row r="67" spans="1:11" x14ac:dyDescent="0.2">
      <c r="A67" s="121"/>
      <c r="B67" s="55"/>
      <c r="C67" s="56"/>
      <c r="D67" s="61" t="s">
        <v>361</v>
      </c>
      <c r="E67" s="62"/>
      <c r="F67" s="61"/>
      <c r="G67" s="62"/>
      <c r="H67" s="61"/>
      <c r="I67" s="62"/>
      <c r="J67" s="56"/>
      <c r="K67" s="56"/>
    </row>
    <row r="68" spans="1:11" x14ac:dyDescent="0.2">
      <c r="B68" s="51"/>
      <c r="E68" s="60"/>
      <c r="F68" s="59"/>
      <c r="G68" s="60"/>
      <c r="H68" s="59"/>
      <c r="I68" s="60"/>
      <c r="J68" s="52"/>
      <c r="K68" s="52"/>
    </row>
    <row r="69" spans="1:11" x14ac:dyDescent="0.2">
      <c r="B69" s="51"/>
      <c r="C69" s="52"/>
      <c r="D69" s="59"/>
      <c r="E69" s="60"/>
      <c r="F69" s="60" t="s">
        <v>346</v>
      </c>
      <c r="G69" s="60"/>
      <c r="H69" s="59"/>
      <c r="I69" s="60"/>
      <c r="J69" s="52"/>
      <c r="K69" s="52"/>
    </row>
    <row r="70" spans="1:11" x14ac:dyDescent="0.2">
      <c r="B70" s="51"/>
      <c r="C70" s="52"/>
      <c r="D70" s="59"/>
      <c r="E70" s="60"/>
      <c r="F70" s="59"/>
      <c r="G70" s="60"/>
      <c r="H70" s="59"/>
      <c r="I70" s="60"/>
      <c r="J70" s="52"/>
      <c r="K70" s="52"/>
    </row>
    <row r="71" spans="1:11" x14ac:dyDescent="0.2">
      <c r="A71" s="121">
        <v>75</v>
      </c>
      <c r="B71" s="57"/>
      <c r="D71" s="63"/>
      <c r="E71" s="64"/>
      <c r="F71" s="63"/>
      <c r="G71" s="64"/>
      <c r="H71" s="63"/>
      <c r="I71" s="64"/>
      <c r="J71" s="58"/>
      <c r="K71" s="58"/>
    </row>
    <row r="72" spans="1:11" x14ac:dyDescent="0.2">
      <c r="A72" s="121"/>
      <c r="B72" s="51"/>
      <c r="C72" s="52"/>
      <c r="D72" s="59"/>
      <c r="E72" s="60"/>
      <c r="F72" s="59"/>
      <c r="G72" s="60"/>
      <c r="H72" s="59"/>
      <c r="I72" s="60"/>
      <c r="J72" s="52"/>
      <c r="K72" s="52"/>
    </row>
    <row r="73" spans="1:11" x14ac:dyDescent="0.2">
      <c r="B73" s="51"/>
      <c r="C73" s="52"/>
      <c r="D73" s="59"/>
      <c r="E73" s="60"/>
      <c r="F73" s="59"/>
      <c r="G73" s="60"/>
      <c r="H73" s="59"/>
      <c r="I73" s="60"/>
      <c r="J73" s="52"/>
      <c r="K73" s="52"/>
    </row>
    <row r="74" spans="1:11" x14ac:dyDescent="0.2">
      <c r="B74" s="51"/>
      <c r="C74" s="52"/>
      <c r="D74" s="59"/>
      <c r="E74" s="60"/>
      <c r="F74" s="59"/>
      <c r="G74" s="60"/>
      <c r="H74" s="59"/>
      <c r="I74" s="60"/>
      <c r="J74" s="52"/>
      <c r="K74" s="52"/>
    </row>
    <row r="75" spans="1:11" x14ac:dyDescent="0.2">
      <c r="B75" s="51"/>
      <c r="C75" s="52"/>
      <c r="D75" s="59"/>
      <c r="E75" s="60"/>
      <c r="F75" s="59"/>
      <c r="G75" s="60"/>
      <c r="H75" s="59"/>
      <c r="I75" s="60"/>
      <c r="J75" s="52"/>
      <c r="K75" s="52"/>
    </row>
    <row r="76" spans="1:11" x14ac:dyDescent="0.2">
      <c r="A76" s="121">
        <v>50</v>
      </c>
      <c r="B76" s="51"/>
      <c r="C76" s="52"/>
      <c r="D76" s="59"/>
      <c r="E76" s="60"/>
      <c r="F76" s="59"/>
      <c r="G76" s="60"/>
      <c r="H76" s="59"/>
      <c r="I76" s="60"/>
      <c r="J76" s="52"/>
      <c r="K76" s="52"/>
    </row>
    <row r="77" spans="1:11" x14ac:dyDescent="0.2">
      <c r="A77" s="121"/>
      <c r="B77" s="55"/>
      <c r="C77" s="56"/>
      <c r="D77" s="61"/>
      <c r="E77" s="62"/>
      <c r="F77" s="61"/>
      <c r="G77" s="62"/>
      <c r="H77" s="61"/>
      <c r="I77" s="62"/>
      <c r="J77" s="56"/>
      <c r="K77" s="56"/>
    </row>
    <row r="78" spans="1:11" x14ac:dyDescent="0.2">
      <c r="B78" s="51"/>
      <c r="C78" s="52"/>
      <c r="D78" s="59"/>
      <c r="E78" s="60"/>
      <c r="F78" s="59"/>
      <c r="G78" s="60"/>
      <c r="H78" s="59"/>
      <c r="I78" s="60"/>
      <c r="J78" s="52"/>
      <c r="K78" s="52"/>
    </row>
    <row r="79" spans="1:11" x14ac:dyDescent="0.2">
      <c r="B79" s="51"/>
      <c r="C79" s="52"/>
      <c r="D79" s="59"/>
      <c r="E79" s="60"/>
      <c r="F79" s="59"/>
      <c r="G79" s="60"/>
      <c r="H79" s="59"/>
      <c r="I79" s="60"/>
      <c r="J79" s="52"/>
      <c r="K79" s="52"/>
    </row>
    <row r="80" spans="1:11" x14ac:dyDescent="0.2">
      <c r="B80" s="51"/>
      <c r="C80" s="52"/>
      <c r="D80" s="59"/>
      <c r="E80" s="60"/>
      <c r="F80" s="59"/>
      <c r="G80" s="60"/>
      <c r="H80" s="59"/>
      <c r="I80" s="60"/>
      <c r="J80" s="52"/>
      <c r="K80" s="52"/>
    </row>
    <row r="81" spans="1:12" x14ac:dyDescent="0.2">
      <c r="A81" s="121">
        <v>25</v>
      </c>
      <c r="B81" s="57"/>
      <c r="C81" s="58"/>
      <c r="D81" s="63"/>
      <c r="E81" s="64"/>
      <c r="F81" s="63"/>
      <c r="G81" s="64"/>
      <c r="H81" s="63"/>
      <c r="I81" s="64"/>
      <c r="J81" s="58"/>
      <c r="K81" s="58"/>
    </row>
    <row r="82" spans="1:12" x14ac:dyDescent="0.2">
      <c r="A82" s="121"/>
      <c r="B82" s="51"/>
      <c r="C82" s="52"/>
      <c r="D82" s="59"/>
      <c r="E82" s="60"/>
      <c r="F82" s="59"/>
      <c r="G82" s="60"/>
      <c r="H82" s="59"/>
      <c r="I82" s="60"/>
      <c r="J82" s="52"/>
    </row>
    <row r="83" spans="1:12" x14ac:dyDescent="0.2">
      <c r="B83" s="51"/>
      <c r="C83" s="52"/>
      <c r="D83" s="59"/>
      <c r="E83" s="60"/>
      <c r="F83" s="59"/>
      <c r="G83" s="60"/>
      <c r="H83" s="59" t="s">
        <v>347</v>
      </c>
      <c r="K83" s="52"/>
    </row>
    <row r="84" spans="1:12" x14ac:dyDescent="0.2">
      <c r="B84" s="51"/>
      <c r="C84" s="52"/>
      <c r="D84" s="59"/>
      <c r="E84" s="60"/>
      <c r="F84" s="59"/>
      <c r="G84" s="60"/>
      <c r="H84" s="59"/>
      <c r="I84" s="60"/>
      <c r="J84" s="52"/>
      <c r="K84" s="52"/>
    </row>
    <row r="85" spans="1:12" x14ac:dyDescent="0.2">
      <c r="B85" s="51"/>
      <c r="C85" s="52"/>
      <c r="D85" s="59"/>
      <c r="E85" s="60"/>
      <c r="F85" s="59"/>
      <c r="G85" s="60"/>
      <c r="H85" s="59"/>
      <c r="I85" s="60"/>
      <c r="J85" s="52"/>
      <c r="K85" s="52"/>
    </row>
    <row r="86" spans="1:12" ht="16" thickBot="1" x14ac:dyDescent="0.25">
      <c r="B86" s="53"/>
      <c r="C86" s="54"/>
      <c r="D86" s="65"/>
      <c r="E86" s="66"/>
      <c r="F86" s="65"/>
      <c r="G86" s="66"/>
      <c r="H86" s="65"/>
      <c r="I86" s="66"/>
      <c r="J86" s="54"/>
      <c r="K86" s="103"/>
      <c r="L86" s="102" t="s">
        <v>344</v>
      </c>
    </row>
    <row r="87" spans="1:12" ht="16" thickTop="1" x14ac:dyDescent="0.2">
      <c r="C87" s="120">
        <v>25</v>
      </c>
      <c r="D87" s="120"/>
      <c r="E87" s="120">
        <v>50</v>
      </c>
      <c r="F87" s="120"/>
      <c r="G87" s="120">
        <v>75</v>
      </c>
      <c r="H87" s="120"/>
      <c r="I87" s="120">
        <v>100</v>
      </c>
      <c r="J87" s="120"/>
      <c r="K87" s="96"/>
      <c r="L87" s="102"/>
    </row>
  </sheetData>
  <mergeCells count="24">
    <mergeCell ref="A76:A77"/>
    <mergeCell ref="A81:A82"/>
    <mergeCell ref="C87:D87"/>
    <mergeCell ref="E87:F87"/>
    <mergeCell ref="G87:H87"/>
    <mergeCell ref="I87:J87"/>
    <mergeCell ref="C57:D57"/>
    <mergeCell ref="E57:F57"/>
    <mergeCell ref="G57:H57"/>
    <mergeCell ref="I57:J57"/>
    <mergeCell ref="A66:A67"/>
    <mergeCell ref="A71:A72"/>
    <mergeCell ref="A51:A52"/>
    <mergeCell ref="A36:A37"/>
    <mergeCell ref="A41:A42"/>
    <mergeCell ref="A46:A47"/>
    <mergeCell ref="E27:F27"/>
    <mergeCell ref="G27:H27"/>
    <mergeCell ref="I27:J27"/>
    <mergeCell ref="A6:A7"/>
    <mergeCell ref="A11:A12"/>
    <mergeCell ref="A16:A17"/>
    <mergeCell ref="A21:A22"/>
    <mergeCell ref="C27:D27"/>
  </mergeCells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&amp;COppgave &amp;A</oddHeader>
    <oddFooter>&amp;C&amp;P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N30"/>
  <sheetViews>
    <sheetView zoomScaleNormal="100" workbookViewId="0"/>
  </sheetViews>
  <sheetFormatPr baseColWidth="10" defaultColWidth="11.5" defaultRowHeight="16" x14ac:dyDescent="0.2"/>
  <cols>
    <col min="1" max="1" width="5.6640625" style="2" customWidth="1"/>
    <col min="2" max="3" width="11.5" style="2"/>
    <col min="4" max="16" width="8.6640625" style="2" customWidth="1"/>
    <col min="17" max="16384" width="11.5" style="2"/>
  </cols>
  <sheetData>
    <row r="1" spans="1:6" x14ac:dyDescent="0.2">
      <c r="A1" s="46" t="s">
        <v>156</v>
      </c>
    </row>
    <row r="2" spans="1:6" x14ac:dyDescent="0.2">
      <c r="B2" s="2" t="s">
        <v>157</v>
      </c>
    </row>
    <row r="3" spans="1:6" x14ac:dyDescent="0.2">
      <c r="A3" s="46" t="s">
        <v>155</v>
      </c>
    </row>
    <row r="4" spans="1:6" x14ac:dyDescent="0.2">
      <c r="B4" s="2" t="s">
        <v>151</v>
      </c>
    </row>
    <row r="5" spans="1:6" x14ac:dyDescent="0.2">
      <c r="B5" s="2" t="s">
        <v>152</v>
      </c>
    </row>
    <row r="6" spans="1:6" x14ac:dyDescent="0.2">
      <c r="B6" s="2" t="s">
        <v>153</v>
      </c>
    </row>
    <row r="7" spans="1:6" x14ac:dyDescent="0.2">
      <c r="B7" s="2" t="s">
        <v>154</v>
      </c>
    </row>
    <row r="9" spans="1:6" x14ac:dyDescent="0.2">
      <c r="A9" s="46" t="s">
        <v>148</v>
      </c>
    </row>
    <row r="10" spans="1:6" x14ac:dyDescent="0.2">
      <c r="A10" s="44"/>
      <c r="B10" s="44" t="s">
        <v>158</v>
      </c>
      <c r="C10" s="44"/>
      <c r="D10" s="44" t="s">
        <v>149</v>
      </c>
      <c r="E10" s="44"/>
      <c r="F10" s="44"/>
    </row>
    <row r="11" spans="1:6" x14ac:dyDescent="0.2">
      <c r="A11" s="44"/>
      <c r="B11" s="44" t="s">
        <v>159</v>
      </c>
      <c r="C11" s="44"/>
      <c r="D11" s="44"/>
      <c r="E11" s="44"/>
      <c r="F11" s="44"/>
    </row>
    <row r="12" spans="1:6" x14ac:dyDescent="0.2">
      <c r="A12" s="47">
        <v>1</v>
      </c>
      <c r="B12" s="44" t="s">
        <v>160</v>
      </c>
      <c r="C12" s="44"/>
      <c r="D12" s="44" t="s">
        <v>161</v>
      </c>
      <c r="E12" s="44"/>
      <c r="F12" s="44"/>
    </row>
    <row r="13" spans="1:6" x14ac:dyDescent="0.2">
      <c r="A13" s="47">
        <v>2</v>
      </c>
      <c r="B13" s="44" t="s">
        <v>163</v>
      </c>
      <c r="C13" s="44"/>
      <c r="D13" s="44" t="s">
        <v>162</v>
      </c>
      <c r="E13" s="44"/>
      <c r="F13" s="44"/>
    </row>
    <row r="14" spans="1:6" x14ac:dyDescent="0.2">
      <c r="A14" s="48"/>
    </row>
    <row r="15" spans="1:6" x14ac:dyDescent="0.2">
      <c r="A15" s="48"/>
    </row>
    <row r="18" spans="11:14" x14ac:dyDescent="0.2">
      <c r="K18" s="44"/>
      <c r="L18" s="130" t="s">
        <v>145</v>
      </c>
      <c r="M18" s="130"/>
    </row>
    <row r="19" spans="11:14" x14ac:dyDescent="0.2">
      <c r="K19" s="44" t="s">
        <v>146</v>
      </c>
      <c r="L19" s="45" t="s">
        <v>147</v>
      </c>
      <c r="M19" s="13" t="s">
        <v>150</v>
      </c>
      <c r="N19" s="45" t="s">
        <v>105</v>
      </c>
    </row>
    <row r="20" spans="11:14" x14ac:dyDescent="0.2">
      <c r="K20" s="2">
        <v>0</v>
      </c>
      <c r="L20" s="2">
        <f>1000-0.5*K20</f>
        <v>1000</v>
      </c>
      <c r="M20" s="2">
        <f>1800-1.5*K20</f>
        <v>1800</v>
      </c>
      <c r="N20" s="2">
        <f>500-0.625*K20</f>
        <v>500</v>
      </c>
    </row>
    <row r="21" spans="11:14" x14ac:dyDescent="0.2">
      <c r="K21" s="2">
        <v>200</v>
      </c>
      <c r="L21" s="2">
        <f t="shared" ref="L21:L30" si="0">1000-0.5*K21</f>
        <v>900</v>
      </c>
      <c r="M21" s="2">
        <f t="shared" ref="M21:M26" si="1">1800-1.5*K21</f>
        <v>1500</v>
      </c>
      <c r="N21" s="2">
        <f t="shared" ref="N21:N22" si="2">500-0.625*K21</f>
        <v>375</v>
      </c>
    </row>
    <row r="22" spans="11:14" x14ac:dyDescent="0.2">
      <c r="K22" s="2">
        <v>400</v>
      </c>
      <c r="L22" s="2">
        <f t="shared" si="0"/>
        <v>800</v>
      </c>
      <c r="M22" s="2">
        <f t="shared" si="1"/>
        <v>1200</v>
      </c>
      <c r="N22" s="2">
        <f t="shared" si="2"/>
        <v>250</v>
      </c>
    </row>
    <row r="23" spans="11:14" x14ac:dyDescent="0.2">
      <c r="K23" s="2">
        <v>600</v>
      </c>
      <c r="L23" s="2">
        <f t="shared" si="0"/>
        <v>700</v>
      </c>
      <c r="M23" s="2">
        <f t="shared" si="1"/>
        <v>900</v>
      </c>
      <c r="N23" s="2">
        <f>500-0.625*K23</f>
        <v>125</v>
      </c>
    </row>
    <row r="24" spans="11:14" x14ac:dyDescent="0.2">
      <c r="K24" s="2">
        <v>800</v>
      </c>
      <c r="L24" s="2">
        <f t="shared" si="0"/>
        <v>600</v>
      </c>
      <c r="M24" s="2">
        <f t="shared" si="1"/>
        <v>600</v>
      </c>
      <c r="N24" s="2">
        <f>500-0.625*K24</f>
        <v>0</v>
      </c>
    </row>
    <row r="25" spans="11:14" x14ac:dyDescent="0.2">
      <c r="K25" s="2">
        <v>1000</v>
      </c>
      <c r="L25" s="2">
        <f t="shared" si="0"/>
        <v>500</v>
      </c>
      <c r="M25" s="2">
        <f>1800-1.5*K25</f>
        <v>300</v>
      </c>
    </row>
    <row r="26" spans="11:14" x14ac:dyDescent="0.2">
      <c r="K26" s="2">
        <v>1200</v>
      </c>
      <c r="L26" s="2">
        <f t="shared" si="0"/>
        <v>400</v>
      </c>
      <c r="M26" s="2">
        <f t="shared" si="1"/>
        <v>0</v>
      </c>
    </row>
    <row r="27" spans="11:14" x14ac:dyDescent="0.2">
      <c r="K27" s="2">
        <v>1400</v>
      </c>
      <c r="L27" s="2">
        <f t="shared" si="0"/>
        <v>300</v>
      </c>
    </row>
    <row r="28" spans="11:14" x14ac:dyDescent="0.2">
      <c r="K28" s="2">
        <v>1600</v>
      </c>
      <c r="L28" s="2">
        <f t="shared" si="0"/>
        <v>200</v>
      </c>
    </row>
    <row r="29" spans="11:14" x14ac:dyDescent="0.2">
      <c r="K29" s="2">
        <v>1800</v>
      </c>
      <c r="L29" s="2">
        <f t="shared" si="0"/>
        <v>100</v>
      </c>
    </row>
    <row r="30" spans="11:14" x14ac:dyDescent="0.2">
      <c r="K30" s="2">
        <v>2000</v>
      </c>
      <c r="L30" s="2">
        <f t="shared" si="0"/>
        <v>0</v>
      </c>
    </row>
  </sheetData>
  <mergeCells count="1">
    <mergeCell ref="L18:M18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&amp;L17.8.2015&amp;CIntroduksjon og innføring i lineær programmering</oddHeader>
    <oddFooter>&amp;CSide &amp;P av &amp;N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58"/>
  <sheetViews>
    <sheetView zoomScaleNormal="100" workbookViewId="0"/>
  </sheetViews>
  <sheetFormatPr baseColWidth="10" defaultColWidth="9.1640625" defaultRowHeight="16" x14ac:dyDescent="0.2"/>
  <cols>
    <col min="1" max="1" width="3.83203125" style="2" customWidth="1"/>
    <col min="2" max="2" width="29" style="2" customWidth="1"/>
    <col min="3" max="3" width="9.5" style="2" bestFit="1" customWidth="1"/>
    <col min="4" max="16384" width="9.1640625" style="2"/>
  </cols>
  <sheetData>
    <row r="1" spans="2:5" x14ac:dyDescent="0.2">
      <c r="B1" s="2" t="s">
        <v>36</v>
      </c>
    </row>
    <row r="3" spans="2:5" x14ac:dyDescent="0.2">
      <c r="B3" s="2" t="s">
        <v>28</v>
      </c>
      <c r="C3" s="2" t="s">
        <v>29</v>
      </c>
      <c r="D3" s="2" t="s">
        <v>30</v>
      </c>
      <c r="E3" s="2" t="s">
        <v>31</v>
      </c>
    </row>
    <row r="4" spans="2:5" x14ac:dyDescent="0.2">
      <c r="B4" s="2" t="s">
        <v>32</v>
      </c>
      <c r="C4" s="2">
        <v>55</v>
      </c>
      <c r="D4" s="2">
        <v>90</v>
      </c>
      <c r="E4" s="2">
        <v>145</v>
      </c>
    </row>
    <row r="5" spans="2:5" x14ac:dyDescent="0.2">
      <c r="B5" s="2" t="s">
        <v>33</v>
      </c>
      <c r="C5" s="2">
        <v>48</v>
      </c>
      <c r="D5" s="2">
        <v>76.8</v>
      </c>
      <c r="E5" s="2">
        <v>115.2</v>
      </c>
    </row>
    <row r="6" spans="2:5" x14ac:dyDescent="0.2">
      <c r="B6" s="2" t="s">
        <v>2</v>
      </c>
    </row>
    <row r="7" spans="2:5" x14ac:dyDescent="0.2">
      <c r="B7" s="18" t="s">
        <v>3</v>
      </c>
      <c r="C7" s="18">
        <v>11</v>
      </c>
      <c r="D7" s="18">
        <v>18.2</v>
      </c>
      <c r="E7" s="18">
        <v>30.8</v>
      </c>
    </row>
    <row r="8" spans="2:5" x14ac:dyDescent="0.2">
      <c r="B8" s="2" t="s">
        <v>9</v>
      </c>
      <c r="C8" s="2">
        <f>SUM(C4:C7)</f>
        <v>114</v>
      </c>
      <c r="D8" s="2">
        <f t="shared" ref="D8:E8" si="0">SUM(D4:D7)</f>
        <v>185</v>
      </c>
      <c r="E8" s="2">
        <f t="shared" si="0"/>
        <v>291</v>
      </c>
    </row>
    <row r="10" spans="2:5" x14ac:dyDescent="0.2">
      <c r="B10" s="12" t="s">
        <v>37</v>
      </c>
      <c r="C10" s="2">
        <f>200/1.25</f>
        <v>160</v>
      </c>
      <c r="D10" s="2">
        <f>375/1.25</f>
        <v>300</v>
      </c>
      <c r="E10" s="2">
        <f>562.5/1.25</f>
        <v>450</v>
      </c>
    </row>
    <row r="12" spans="2:5" x14ac:dyDescent="0.2">
      <c r="B12" s="19" t="s">
        <v>35</v>
      </c>
      <c r="C12" s="10">
        <f>C10-C8</f>
        <v>46</v>
      </c>
      <c r="D12" s="10">
        <f t="shared" ref="D12:E12" si="1">D10-D8</f>
        <v>115</v>
      </c>
      <c r="E12" s="10">
        <f t="shared" si="1"/>
        <v>159</v>
      </c>
    </row>
    <row r="13" spans="2:5" x14ac:dyDescent="0.2">
      <c r="B13" s="20"/>
      <c r="C13" s="21"/>
      <c r="D13" s="21"/>
      <c r="E13" s="21"/>
    </row>
    <row r="14" spans="2:5" x14ac:dyDescent="0.2">
      <c r="B14" s="20" t="s">
        <v>38</v>
      </c>
      <c r="C14" s="21">
        <f>C4/5</f>
        <v>11</v>
      </c>
      <c r="D14" s="21">
        <f t="shared" ref="D14:E14" si="2">D4/5</f>
        <v>18</v>
      </c>
      <c r="E14" s="21">
        <f t="shared" si="2"/>
        <v>29</v>
      </c>
    </row>
    <row r="15" spans="2:5" x14ac:dyDescent="0.2">
      <c r="B15" s="20" t="s">
        <v>42</v>
      </c>
      <c r="C15" s="21">
        <f>C5/96</f>
        <v>0.5</v>
      </c>
      <c r="D15" s="21">
        <f t="shared" ref="D15:E15" si="3">D5/96</f>
        <v>0.79999999999999993</v>
      </c>
      <c r="E15" s="22">
        <f t="shared" si="3"/>
        <v>1.2</v>
      </c>
    </row>
    <row r="16" spans="2:5" x14ac:dyDescent="0.2">
      <c r="B16" s="20"/>
      <c r="C16" s="21"/>
      <c r="D16" s="21"/>
      <c r="E16" s="21"/>
    </row>
    <row r="17" spans="1:5" x14ac:dyDescent="0.2">
      <c r="A17" s="12" t="s">
        <v>34</v>
      </c>
      <c r="B17" s="2" t="s">
        <v>39</v>
      </c>
      <c r="C17" s="13">
        <f>C12/C14</f>
        <v>4.1818181818181817</v>
      </c>
      <c r="D17" s="13">
        <f t="shared" ref="D17:E17" si="4">D12/D14</f>
        <v>6.3888888888888893</v>
      </c>
      <c r="E17" s="13">
        <f t="shared" si="4"/>
        <v>5.4827586206896548</v>
      </c>
    </row>
    <row r="18" spans="1:5" x14ac:dyDescent="0.2">
      <c r="B18" s="2" t="s">
        <v>15</v>
      </c>
      <c r="C18" s="13">
        <v>3</v>
      </c>
      <c r="D18" s="13">
        <v>1</v>
      </c>
      <c r="E18" s="13">
        <v>2</v>
      </c>
    </row>
    <row r="19" spans="1:5" x14ac:dyDescent="0.2">
      <c r="B19" s="2" t="s">
        <v>52</v>
      </c>
      <c r="C19" s="5"/>
      <c r="D19" s="5"/>
    </row>
    <row r="20" spans="1:5" x14ac:dyDescent="0.2">
      <c r="B20" s="2" t="s">
        <v>40</v>
      </c>
      <c r="C20" s="5"/>
      <c r="D20" s="5"/>
    </row>
    <row r="21" spans="1:5" x14ac:dyDescent="0.2">
      <c r="C21" s="5"/>
      <c r="D21" s="5"/>
    </row>
    <row r="22" spans="1:5" x14ac:dyDescent="0.2">
      <c r="B22" s="2" t="s">
        <v>48</v>
      </c>
      <c r="C22" s="5"/>
      <c r="D22" s="5"/>
    </row>
    <row r="23" spans="1:5" x14ac:dyDescent="0.2">
      <c r="B23" s="2" t="s">
        <v>49</v>
      </c>
      <c r="C23" s="5"/>
      <c r="D23" s="5"/>
    </row>
    <row r="24" spans="1:5" x14ac:dyDescent="0.2">
      <c r="C24" s="5"/>
      <c r="D24" s="5"/>
    </row>
    <row r="25" spans="1:5" x14ac:dyDescent="0.2">
      <c r="A25" s="2" t="s">
        <v>41</v>
      </c>
      <c r="B25" s="2" t="s">
        <v>43</v>
      </c>
      <c r="C25" s="23">
        <f>C12/C15</f>
        <v>92</v>
      </c>
      <c r="D25" s="23">
        <f t="shared" ref="D25:E25" si="5">D12/D15</f>
        <v>143.75</v>
      </c>
      <c r="E25" s="23">
        <f t="shared" si="5"/>
        <v>132.5</v>
      </c>
    </row>
    <row r="26" spans="1:5" x14ac:dyDescent="0.2">
      <c r="B26" s="2" t="str">
        <f>B18</f>
        <v>Rangering</v>
      </c>
      <c r="C26" s="2">
        <v>3</v>
      </c>
      <c r="D26" s="2">
        <v>1</v>
      </c>
      <c r="E26" s="2">
        <v>2</v>
      </c>
    </row>
    <row r="27" spans="1:5" x14ac:dyDescent="0.2">
      <c r="B27" s="2" t="s">
        <v>53</v>
      </c>
    </row>
    <row r="28" spans="1:5" x14ac:dyDescent="0.2">
      <c r="B28" s="2" t="s">
        <v>44</v>
      </c>
    </row>
    <row r="30" spans="1:5" x14ac:dyDescent="0.2">
      <c r="B30" s="2" t="s">
        <v>46</v>
      </c>
    </row>
    <row r="31" spans="1:5" x14ac:dyDescent="0.2">
      <c r="B31" s="2" t="s">
        <v>47</v>
      </c>
    </row>
    <row r="33" spans="1:5" x14ac:dyDescent="0.2">
      <c r="A33" s="2" t="s">
        <v>45</v>
      </c>
      <c r="B33" s="2" t="s">
        <v>50</v>
      </c>
    </row>
    <row r="34" spans="1:5" x14ac:dyDescent="0.2">
      <c r="B34" s="2" t="s">
        <v>51</v>
      </c>
    </row>
    <row r="36" spans="1:5" x14ac:dyDescent="0.2">
      <c r="B36" s="2" t="s">
        <v>54</v>
      </c>
      <c r="C36" s="2">
        <f>C12/C10</f>
        <v>0.28749999999999998</v>
      </c>
      <c r="D36" s="2">
        <f t="shared" ref="D36:E36" si="6">D12/D10</f>
        <v>0.38333333333333336</v>
      </c>
      <c r="E36" s="2">
        <f t="shared" si="6"/>
        <v>0.35333333333333333</v>
      </c>
    </row>
    <row r="37" spans="1:5" x14ac:dyDescent="0.2">
      <c r="B37" s="2" t="str">
        <f>B26</f>
        <v>Rangering</v>
      </c>
      <c r="C37" s="2">
        <v>3</v>
      </c>
      <c r="D37" s="2">
        <v>1</v>
      </c>
      <c r="E37" s="2">
        <v>2</v>
      </c>
    </row>
    <row r="39" spans="1:5" x14ac:dyDescent="0.2">
      <c r="B39" s="2" t="s">
        <v>55</v>
      </c>
    </row>
    <row r="40" spans="1:5" x14ac:dyDescent="0.2">
      <c r="B40" s="2" t="s">
        <v>56</v>
      </c>
    </row>
    <row r="42" spans="1:5" x14ac:dyDescent="0.2">
      <c r="A42" s="2" t="s">
        <v>57</v>
      </c>
      <c r="B42" s="2" t="s">
        <v>70</v>
      </c>
    </row>
    <row r="43" spans="1:5" x14ac:dyDescent="0.2">
      <c r="B43" s="25" t="s">
        <v>58</v>
      </c>
      <c r="C43" s="24">
        <f>150000*D17</f>
        <v>958333.33333333337</v>
      </c>
    </row>
    <row r="45" spans="1:5" x14ac:dyDescent="0.2">
      <c r="A45" s="2" t="s">
        <v>59</v>
      </c>
      <c r="B45" s="2" t="s">
        <v>61</v>
      </c>
    </row>
    <row r="46" spans="1:5" x14ac:dyDescent="0.2">
      <c r="B46" s="25" t="s">
        <v>60</v>
      </c>
      <c r="C46" s="24">
        <f>6300*D25</f>
        <v>905625</v>
      </c>
    </row>
    <row r="48" spans="1:5" x14ac:dyDescent="0.2">
      <c r="A48" s="2" t="s">
        <v>23</v>
      </c>
      <c r="B48" s="2" t="s">
        <v>62</v>
      </c>
    </row>
    <row r="49" spans="2:3" x14ac:dyDescent="0.2">
      <c r="B49" s="2" t="s">
        <v>63</v>
      </c>
    </row>
    <row r="50" spans="2:3" x14ac:dyDescent="0.2">
      <c r="C50" s="13" t="s">
        <v>30</v>
      </c>
    </row>
    <row r="51" spans="2:3" x14ac:dyDescent="0.2">
      <c r="B51" s="2" t="s">
        <v>64</v>
      </c>
      <c r="C51" s="26">
        <v>5</v>
      </c>
    </row>
    <row r="52" spans="2:3" x14ac:dyDescent="0.2">
      <c r="B52" s="27" t="s">
        <v>65</v>
      </c>
      <c r="C52" s="26">
        <f>D17</f>
        <v>6.3888888888888893</v>
      </c>
    </row>
    <row r="53" spans="2:3" x14ac:dyDescent="0.2">
      <c r="B53" s="28" t="s">
        <v>66</v>
      </c>
      <c r="C53" s="11">
        <f>SUM(C51:C52)</f>
        <v>11.388888888888889</v>
      </c>
    </row>
    <row r="55" spans="2:3" x14ac:dyDescent="0.2">
      <c r="B55" s="2" t="s">
        <v>67</v>
      </c>
    </row>
    <row r="56" spans="2:3" x14ac:dyDescent="0.2">
      <c r="B56" s="2" t="s">
        <v>68</v>
      </c>
    </row>
    <row r="57" spans="2:3" x14ac:dyDescent="0.2">
      <c r="B57" s="2" t="s">
        <v>69</v>
      </c>
    </row>
    <row r="58" spans="2:3" x14ac:dyDescent="0.2">
      <c r="B58" s="2" t="s">
        <v>71</v>
      </c>
    </row>
  </sheetData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&amp;COppgave 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D10"/>
  <sheetViews>
    <sheetView zoomScaleNormal="100" workbookViewId="0">
      <selection activeCell="A2" sqref="A2"/>
    </sheetView>
  </sheetViews>
  <sheetFormatPr baseColWidth="10" defaultColWidth="9.1640625" defaultRowHeight="15" x14ac:dyDescent="0.2"/>
  <cols>
    <col min="1" max="1" width="3.1640625" customWidth="1"/>
  </cols>
  <sheetData>
    <row r="2" spans="1:4" x14ac:dyDescent="0.2">
      <c r="A2" t="s">
        <v>5</v>
      </c>
      <c r="B2" t="s">
        <v>72</v>
      </c>
    </row>
    <row r="4" spans="1:4" x14ac:dyDescent="0.2">
      <c r="A4" t="s">
        <v>12</v>
      </c>
      <c r="B4" t="s">
        <v>73</v>
      </c>
      <c r="D4" t="s">
        <v>74</v>
      </c>
    </row>
    <row r="5" spans="1:4" x14ac:dyDescent="0.2">
      <c r="B5" t="s">
        <v>75</v>
      </c>
      <c r="D5" t="s">
        <v>76</v>
      </c>
    </row>
    <row r="7" spans="1:4" x14ac:dyDescent="0.2">
      <c r="A7" t="s">
        <v>23</v>
      </c>
      <c r="B7" t="s">
        <v>77</v>
      </c>
    </row>
    <row r="8" spans="1:4" x14ac:dyDescent="0.2">
      <c r="B8" t="s">
        <v>78</v>
      </c>
    </row>
    <row r="10" spans="1:4" x14ac:dyDescent="0.2">
      <c r="B10" t="s">
        <v>79</v>
      </c>
    </row>
  </sheetData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&amp;COppgave &amp;A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45"/>
  <sheetViews>
    <sheetView zoomScaleNormal="100" workbookViewId="0">
      <selection activeCell="E28" sqref="E28"/>
    </sheetView>
  </sheetViews>
  <sheetFormatPr baseColWidth="10" defaultColWidth="11.5" defaultRowHeight="15" x14ac:dyDescent="0.2"/>
  <cols>
    <col min="1" max="1" width="4.83203125" customWidth="1"/>
    <col min="2" max="2" width="26.6640625" customWidth="1"/>
  </cols>
  <sheetData>
    <row r="1" spans="1:7" x14ac:dyDescent="0.2">
      <c r="C1" s="33" t="s">
        <v>83</v>
      </c>
      <c r="D1" s="33" t="s">
        <v>84</v>
      </c>
      <c r="E1" s="33" t="s">
        <v>85</v>
      </c>
    </row>
    <row r="2" spans="1:7" x14ac:dyDescent="0.2">
      <c r="B2" t="s">
        <v>80</v>
      </c>
      <c r="C2" s="30">
        <f>615/1.25</f>
        <v>492</v>
      </c>
      <c r="D2" s="30">
        <f>676.5/1.25</f>
        <v>541.20000000000005</v>
      </c>
      <c r="E2" s="30">
        <f>492/1.25</f>
        <v>393.6</v>
      </c>
    </row>
    <row r="3" spans="1:7" x14ac:dyDescent="0.2">
      <c r="B3" s="29" t="s">
        <v>82</v>
      </c>
      <c r="C3" s="30">
        <v>300</v>
      </c>
      <c r="D3" s="30">
        <v>340</v>
      </c>
      <c r="E3" s="30">
        <v>280</v>
      </c>
    </row>
    <row r="4" spans="1:7" x14ac:dyDescent="0.2">
      <c r="B4" s="31" t="s">
        <v>81</v>
      </c>
      <c r="C4" s="32">
        <f>C2-C3</f>
        <v>192</v>
      </c>
      <c r="D4" s="32">
        <f t="shared" ref="D4:E4" si="0">D2-D3</f>
        <v>201.20000000000005</v>
      </c>
      <c r="E4" s="32">
        <f t="shared" si="0"/>
        <v>113.60000000000002</v>
      </c>
    </row>
    <row r="6" spans="1:7" x14ac:dyDescent="0.2">
      <c r="B6" t="s">
        <v>86</v>
      </c>
      <c r="C6">
        <v>2</v>
      </c>
      <c r="D6">
        <v>2.4</v>
      </c>
      <c r="E6">
        <v>1</v>
      </c>
    </row>
    <row r="8" spans="1:7" x14ac:dyDescent="0.2">
      <c r="B8" t="s">
        <v>88</v>
      </c>
      <c r="C8" s="34">
        <v>1000</v>
      </c>
      <c r="D8" s="34">
        <v>700</v>
      </c>
      <c r="E8" s="34">
        <v>1200</v>
      </c>
      <c r="F8" s="36" t="s">
        <v>90</v>
      </c>
    </row>
    <row r="9" spans="1:7" x14ac:dyDescent="0.2">
      <c r="B9" t="s">
        <v>94</v>
      </c>
      <c r="C9" s="34">
        <f>C8*C6</f>
        <v>2000</v>
      </c>
      <c r="D9" s="34">
        <f t="shared" ref="D9:E9" si="1">D8*D6</f>
        <v>1680</v>
      </c>
      <c r="E9" s="34">
        <f t="shared" si="1"/>
        <v>1200</v>
      </c>
      <c r="F9" s="37">
        <f>SUM(C9:E9)</f>
        <v>4880</v>
      </c>
      <c r="G9" t="s">
        <v>95</v>
      </c>
    </row>
    <row r="10" spans="1:7" x14ac:dyDescent="0.2">
      <c r="C10" s="34"/>
      <c r="D10" s="34"/>
      <c r="E10" s="34"/>
      <c r="F10" s="34"/>
    </row>
    <row r="11" spans="1:7" x14ac:dyDescent="0.2">
      <c r="D11" s="34"/>
      <c r="E11" s="34"/>
      <c r="F11" s="36" t="s">
        <v>90</v>
      </c>
    </row>
    <row r="12" spans="1:7" x14ac:dyDescent="0.2">
      <c r="A12" t="s">
        <v>87</v>
      </c>
      <c r="B12" t="s">
        <v>89</v>
      </c>
      <c r="C12" s="34">
        <f>C8*C4</f>
        <v>192000</v>
      </c>
      <c r="D12" s="34">
        <f t="shared" ref="D12:E12" si="2">D8*D4</f>
        <v>140840.00000000003</v>
      </c>
      <c r="E12" s="34">
        <f t="shared" si="2"/>
        <v>136320.00000000003</v>
      </c>
      <c r="F12" s="37">
        <f>SUM(C12:E12)</f>
        <v>469160</v>
      </c>
    </row>
    <row r="13" spans="1:7" x14ac:dyDescent="0.2">
      <c r="B13" s="29" t="s">
        <v>91</v>
      </c>
      <c r="C13" s="34"/>
      <c r="D13" s="34"/>
      <c r="E13" s="34"/>
      <c r="F13" s="37">
        <v>450000</v>
      </c>
    </row>
    <row r="14" spans="1:7" x14ac:dyDescent="0.2">
      <c r="B14" s="31" t="s">
        <v>92</v>
      </c>
      <c r="C14" s="35"/>
      <c r="D14" s="35"/>
      <c r="E14" s="35"/>
      <c r="F14" s="38">
        <f>F12-F13</f>
        <v>19160</v>
      </c>
    </row>
    <row r="15" spans="1:7" x14ac:dyDescent="0.2">
      <c r="C15" s="34"/>
      <c r="D15" s="34"/>
      <c r="E15" s="34"/>
    </row>
    <row r="16" spans="1:7" x14ac:dyDescent="0.2">
      <c r="A16" t="s">
        <v>93</v>
      </c>
      <c r="B16" t="s">
        <v>96</v>
      </c>
      <c r="C16" s="34"/>
      <c r="D16" s="34"/>
      <c r="E16" s="34"/>
    </row>
    <row r="17" spans="2:6" x14ac:dyDescent="0.2">
      <c r="B17" t="s">
        <v>97</v>
      </c>
    </row>
    <row r="18" spans="2:6" x14ac:dyDescent="0.2">
      <c r="C18" s="33" t="str">
        <f>C1</f>
        <v>Godseier</v>
      </c>
      <c r="D18" s="33" t="str">
        <f t="shared" ref="D18:E18" si="3">D1</f>
        <v>Royal</v>
      </c>
      <c r="E18" s="33" t="str">
        <f t="shared" si="3"/>
        <v>Husmann</v>
      </c>
    </row>
    <row r="19" spans="2:6" x14ac:dyDescent="0.2">
      <c r="B19" t="s">
        <v>98</v>
      </c>
      <c r="C19" s="30">
        <f>C4/C6</f>
        <v>96</v>
      </c>
      <c r="D19" s="30">
        <f t="shared" ref="D19:E19" si="4">D4/D6</f>
        <v>83.833333333333357</v>
      </c>
      <c r="E19" s="30">
        <f t="shared" si="4"/>
        <v>113.60000000000002</v>
      </c>
    </row>
    <row r="20" spans="2:6" x14ac:dyDescent="0.2">
      <c r="B20" t="s">
        <v>15</v>
      </c>
      <c r="C20">
        <v>2</v>
      </c>
      <c r="D20">
        <v>3</v>
      </c>
      <c r="E20">
        <v>1</v>
      </c>
    </row>
    <row r="22" spans="2:6" x14ac:dyDescent="0.2">
      <c r="B22" t="s">
        <v>99</v>
      </c>
    </row>
    <row r="23" spans="2:6" x14ac:dyDescent="0.2">
      <c r="B23" t="s">
        <v>100</v>
      </c>
    </row>
    <row r="24" spans="2:6" x14ac:dyDescent="0.2">
      <c r="B24" t="s">
        <v>114</v>
      </c>
    </row>
    <row r="25" spans="2:6" x14ac:dyDescent="0.2">
      <c r="B25" t="s">
        <v>115</v>
      </c>
    </row>
    <row r="26" spans="2:6" x14ac:dyDescent="0.2">
      <c r="B26" t="s">
        <v>101</v>
      </c>
    </row>
    <row r="28" spans="2:6" x14ac:dyDescent="0.2">
      <c r="B28" t="s">
        <v>28</v>
      </c>
      <c r="C28" t="s">
        <v>102</v>
      </c>
      <c r="D28" t="s">
        <v>103</v>
      </c>
      <c r="E28" t="s">
        <v>104</v>
      </c>
      <c r="F28" t="s">
        <v>105</v>
      </c>
    </row>
    <row r="29" spans="2:6" x14ac:dyDescent="0.2">
      <c r="B29" t="str">
        <f>E1</f>
        <v>Husmann</v>
      </c>
      <c r="C29" s="34">
        <f>$F$9</f>
        <v>4880</v>
      </c>
      <c r="D29" s="39">
        <v>0.5</v>
      </c>
      <c r="E29">
        <f>(C29*D29)/E6</f>
        <v>2440</v>
      </c>
      <c r="F29" s="34">
        <f>E29*E4</f>
        <v>277184.00000000006</v>
      </c>
    </row>
    <row r="30" spans="2:6" x14ac:dyDescent="0.2">
      <c r="B30" t="str">
        <f>C1</f>
        <v>Godseier</v>
      </c>
      <c r="C30" s="34">
        <f t="shared" ref="C30:C31" si="5">$F$9</f>
        <v>4880</v>
      </c>
      <c r="D30" s="39">
        <v>0.3</v>
      </c>
      <c r="E30">
        <f>(C30*D30)/C6</f>
        <v>732</v>
      </c>
      <c r="F30" s="34">
        <f>E30*C4</f>
        <v>140544</v>
      </c>
    </row>
    <row r="31" spans="2:6" x14ac:dyDescent="0.2">
      <c r="B31" s="15" t="str">
        <f>D1</f>
        <v>Royal</v>
      </c>
      <c r="C31" s="40">
        <f t="shared" si="5"/>
        <v>4880</v>
      </c>
      <c r="D31" s="41">
        <v>0.2</v>
      </c>
      <c r="E31" s="42">
        <f>(C31*D31)/D6</f>
        <v>406.66666666666669</v>
      </c>
      <c r="F31" s="40">
        <f>E31*D4</f>
        <v>81821.333333333358</v>
      </c>
    </row>
    <row r="32" spans="2:6" x14ac:dyDescent="0.2">
      <c r="B32" t="s">
        <v>106</v>
      </c>
      <c r="F32" s="34">
        <f>SUM(F29:F31)</f>
        <v>499549.33333333343</v>
      </c>
    </row>
    <row r="33" spans="2:6" x14ac:dyDescent="0.2">
      <c r="B33" s="29" t="s">
        <v>107</v>
      </c>
      <c r="F33" s="34">
        <f>F13</f>
        <v>450000</v>
      </c>
    </row>
    <row r="34" spans="2:6" x14ac:dyDescent="0.2">
      <c r="B34" s="31" t="s">
        <v>108</v>
      </c>
      <c r="C34" s="16"/>
      <c r="D34" s="16"/>
      <c r="E34" s="16"/>
      <c r="F34" s="35">
        <f>F32-F33</f>
        <v>49549.33333333343</v>
      </c>
    </row>
    <row r="36" spans="2:6" x14ac:dyDescent="0.2">
      <c r="B36" t="s">
        <v>109</v>
      </c>
      <c r="F36" s="34">
        <f>F34</f>
        <v>49549.33333333343</v>
      </c>
    </row>
    <row r="37" spans="2:6" x14ac:dyDescent="0.2">
      <c r="B37" s="29" t="s">
        <v>110</v>
      </c>
      <c r="F37" s="34">
        <f>F14</f>
        <v>19160</v>
      </c>
    </row>
    <row r="38" spans="2:6" x14ac:dyDescent="0.2">
      <c r="B38" s="31" t="s">
        <v>111</v>
      </c>
      <c r="C38" s="16"/>
      <c r="D38" s="16"/>
      <c r="E38" s="16"/>
      <c r="F38" s="35">
        <f>F36-F37</f>
        <v>30389.33333333343</v>
      </c>
    </row>
    <row r="40" spans="2:6" x14ac:dyDescent="0.2">
      <c r="B40" t="s">
        <v>116</v>
      </c>
    </row>
    <row r="41" spans="2:6" x14ac:dyDescent="0.2">
      <c r="B41" t="s">
        <v>112</v>
      </c>
    </row>
    <row r="42" spans="2:6" x14ac:dyDescent="0.2">
      <c r="B42" t="s">
        <v>113</v>
      </c>
    </row>
    <row r="44" spans="2:6" x14ac:dyDescent="0.2">
      <c r="B44" t="s">
        <v>143</v>
      </c>
    </row>
    <row r="45" spans="2:6" x14ac:dyDescent="0.2">
      <c r="B45" t="s">
        <v>144</v>
      </c>
    </row>
  </sheetData>
  <pageMargins left="0.70866141732283472" right="0.70866141732283472" top="0.74803149606299213" bottom="0.74803149606299213" header="0.31496062992125984" footer="0.31496062992125984"/>
  <pageSetup paperSize="9" scale="98" fitToHeight="0" orientation="portrait" r:id="rId1"/>
  <headerFooter>
    <oddHeader>&amp;COppgave &amp;A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34"/>
  <sheetViews>
    <sheetView zoomScale="150" zoomScaleNormal="100" workbookViewId="0">
      <selection activeCell="I25" sqref="I25"/>
    </sheetView>
  </sheetViews>
  <sheetFormatPr baseColWidth="10" defaultColWidth="11.5" defaultRowHeight="15" x14ac:dyDescent="0.2"/>
  <cols>
    <col min="1" max="1" width="4.1640625" customWidth="1"/>
  </cols>
  <sheetData>
    <row r="1" spans="1:7" x14ac:dyDescent="0.2">
      <c r="A1" t="s">
        <v>5</v>
      </c>
      <c r="B1" t="s">
        <v>117</v>
      </c>
      <c r="F1" s="34">
        <v>4000000</v>
      </c>
    </row>
    <row r="2" spans="1:7" x14ac:dyDescent="0.2">
      <c r="B2" t="s">
        <v>118</v>
      </c>
      <c r="F2" s="34">
        <v>3500000</v>
      </c>
    </row>
    <row r="3" spans="1:7" x14ac:dyDescent="0.2">
      <c r="B3" t="s">
        <v>119</v>
      </c>
      <c r="F3" s="34">
        <v>2500000</v>
      </c>
    </row>
    <row r="4" spans="1:7" x14ac:dyDescent="0.2">
      <c r="B4" s="16" t="s">
        <v>125</v>
      </c>
      <c r="C4" s="16"/>
      <c r="D4" s="16"/>
      <c r="E4" s="16"/>
      <c r="F4" s="35">
        <f>SUM(F1:F3)</f>
        <v>10000000</v>
      </c>
    </row>
    <row r="5" spans="1:7" x14ac:dyDescent="0.2">
      <c r="F5" s="34"/>
    </row>
    <row r="6" spans="1:7" x14ac:dyDescent="0.2">
      <c r="B6" t="s">
        <v>120</v>
      </c>
      <c r="F6" s="34">
        <v>1000000</v>
      </c>
    </row>
    <row r="7" spans="1:7" x14ac:dyDescent="0.2">
      <c r="B7" t="s">
        <v>121</v>
      </c>
      <c r="F7" s="34">
        <v>1050000</v>
      </c>
    </row>
    <row r="8" spans="1:7" x14ac:dyDescent="0.2">
      <c r="B8" t="s">
        <v>122</v>
      </c>
      <c r="F8" s="34">
        <v>1000000</v>
      </c>
    </row>
    <row r="9" spans="1:7" x14ac:dyDescent="0.2">
      <c r="B9" s="16" t="s">
        <v>123</v>
      </c>
      <c r="C9" s="16"/>
      <c r="D9" s="16"/>
      <c r="E9" s="16"/>
      <c r="F9" s="35">
        <f>SUM(F6:F8)</f>
        <v>3050000</v>
      </c>
    </row>
    <row r="10" spans="1:7" x14ac:dyDescent="0.2">
      <c r="F10" s="34"/>
    </row>
    <row r="11" spans="1:7" x14ac:dyDescent="0.2">
      <c r="B11" t="s">
        <v>124</v>
      </c>
      <c r="G11" s="43">
        <f>F9/F4</f>
        <v>0.30499999999999999</v>
      </c>
    </row>
    <row r="13" spans="1:7" x14ac:dyDescent="0.2">
      <c r="B13" t="s">
        <v>126</v>
      </c>
    </row>
    <row r="14" spans="1:7" x14ac:dyDescent="0.2">
      <c r="B14" t="s">
        <v>127</v>
      </c>
    </row>
    <row r="16" spans="1:7" x14ac:dyDescent="0.2">
      <c r="A16" t="s">
        <v>12</v>
      </c>
      <c r="B16" t="s">
        <v>128</v>
      </c>
    </row>
    <row r="18" spans="1:2" x14ac:dyDescent="0.2">
      <c r="A18" t="s">
        <v>23</v>
      </c>
      <c r="B18" t="s">
        <v>129</v>
      </c>
    </row>
    <row r="19" spans="1:2" x14ac:dyDescent="0.2">
      <c r="B19" t="s">
        <v>130</v>
      </c>
    </row>
    <row r="20" spans="1:2" x14ac:dyDescent="0.2">
      <c r="B20" t="s">
        <v>131</v>
      </c>
    </row>
    <row r="22" spans="1:2" x14ac:dyDescent="0.2">
      <c r="B22" t="s">
        <v>132</v>
      </c>
    </row>
    <row r="23" spans="1:2" x14ac:dyDescent="0.2">
      <c r="B23" t="s">
        <v>133</v>
      </c>
    </row>
    <row r="24" spans="1:2" x14ac:dyDescent="0.2">
      <c r="B24" t="s">
        <v>134</v>
      </c>
    </row>
    <row r="25" spans="1:2" x14ac:dyDescent="0.2">
      <c r="B25" t="s">
        <v>135</v>
      </c>
    </row>
    <row r="26" spans="1:2" x14ac:dyDescent="0.2">
      <c r="B26" t="s">
        <v>136</v>
      </c>
    </row>
    <row r="28" spans="1:2" x14ac:dyDescent="0.2">
      <c r="A28" t="s">
        <v>137</v>
      </c>
      <c r="B28" t="s">
        <v>138</v>
      </c>
    </row>
    <row r="29" spans="1:2" x14ac:dyDescent="0.2">
      <c r="B29" t="s">
        <v>139</v>
      </c>
    </row>
    <row r="30" spans="1:2" x14ac:dyDescent="0.2">
      <c r="B30" t="s">
        <v>140</v>
      </c>
    </row>
    <row r="31" spans="1:2" x14ac:dyDescent="0.2">
      <c r="B31" t="s">
        <v>396</v>
      </c>
    </row>
    <row r="33" spans="2:2" x14ac:dyDescent="0.2">
      <c r="B33" t="s">
        <v>141</v>
      </c>
    </row>
    <row r="34" spans="2:2" x14ac:dyDescent="0.2">
      <c r="B34" t="s">
        <v>142</v>
      </c>
    </row>
  </sheetData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&amp;COppgave &amp;A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88"/>
  <sheetViews>
    <sheetView zoomScaleNormal="100" workbookViewId="0">
      <selection activeCell="B87" sqref="B87"/>
    </sheetView>
  </sheetViews>
  <sheetFormatPr baseColWidth="10" defaultColWidth="9.1640625" defaultRowHeight="15" x14ac:dyDescent="0.2"/>
  <cols>
    <col min="1" max="1" width="3.5" customWidth="1"/>
  </cols>
  <sheetData>
    <row r="1" spans="1:6" x14ac:dyDescent="0.2">
      <c r="A1" t="s">
        <v>5</v>
      </c>
      <c r="D1" t="s">
        <v>209</v>
      </c>
      <c r="E1" t="s">
        <v>210</v>
      </c>
    </row>
    <row r="2" spans="1:6" x14ac:dyDescent="0.2">
      <c r="B2" t="s">
        <v>211</v>
      </c>
      <c r="D2" s="68">
        <v>3</v>
      </c>
      <c r="E2" s="68">
        <v>4</v>
      </c>
    </row>
    <row r="4" spans="1:6" x14ac:dyDescent="0.2">
      <c r="B4" t="s">
        <v>212</v>
      </c>
      <c r="D4">
        <v>4000</v>
      </c>
    </row>
    <row r="6" spans="1:6" x14ac:dyDescent="0.2">
      <c r="B6" t="s">
        <v>213</v>
      </c>
    </row>
    <row r="7" spans="1:6" x14ac:dyDescent="0.2">
      <c r="B7" t="s">
        <v>214</v>
      </c>
      <c r="E7">
        <f>D4/D2</f>
        <v>1333.3333333333333</v>
      </c>
      <c r="F7" t="s">
        <v>202</v>
      </c>
    </row>
    <row r="8" spans="1:6" x14ac:dyDescent="0.2">
      <c r="B8" t="s">
        <v>215</v>
      </c>
      <c r="E8">
        <f>D4/E2</f>
        <v>1000</v>
      </c>
      <c r="F8" t="str">
        <f>F7</f>
        <v>enheter</v>
      </c>
    </row>
    <row r="11" spans="1:6" x14ac:dyDescent="0.2">
      <c r="B11" t="str">
        <f>B4</f>
        <v>Valgt totalt DB:</v>
      </c>
      <c r="D11">
        <v>7200</v>
      </c>
    </row>
    <row r="13" spans="1:6" x14ac:dyDescent="0.2">
      <c r="B13" t="str">
        <f>B6</f>
        <v>Antall enheter som gir valgt DB dersom:</v>
      </c>
    </row>
    <row r="14" spans="1:6" x14ac:dyDescent="0.2">
      <c r="B14" t="str">
        <f t="shared" ref="B14:B15" si="0">B7</f>
        <v>Bare produksjon av Mix</v>
      </c>
      <c r="E14">
        <f>D11/D2</f>
        <v>2400</v>
      </c>
      <c r="F14" t="str">
        <f>F7</f>
        <v>enheter</v>
      </c>
    </row>
    <row r="15" spans="1:6" x14ac:dyDescent="0.2">
      <c r="B15" t="str">
        <f t="shared" si="0"/>
        <v>Bare produksjon av Max</v>
      </c>
      <c r="E15">
        <f>D11/E2</f>
        <v>1800</v>
      </c>
      <c r="F15" t="str">
        <f>F8</f>
        <v>enheter</v>
      </c>
    </row>
    <row r="59" spans="1:1" x14ac:dyDescent="0.2">
      <c r="A59" t="s">
        <v>12</v>
      </c>
    </row>
    <row r="87" spans="2:2" x14ac:dyDescent="0.2">
      <c r="B87" t="s">
        <v>218</v>
      </c>
    </row>
    <row r="88" spans="2:2" x14ac:dyDescent="0.2">
      <c r="B88" t="s">
        <v>219</v>
      </c>
    </row>
  </sheetData>
  <pageMargins left="0.70866141732283472" right="0.70866141732283472" top="0.74803149606299213" bottom="0.74803149606299213" header="0.31496062992125984" footer="0.31496062992125984"/>
  <pageSetup paperSize="9" scale="91" fitToHeight="0" orientation="portrait" r:id="rId1"/>
  <headerFooter>
    <oddHeader>&amp;COppgave &amp;A</oddHeader>
    <oddFooter>&amp;C&amp;P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N55"/>
  <sheetViews>
    <sheetView topLeftCell="A52" zoomScaleNormal="100" workbookViewId="0">
      <selection activeCell="J16" sqref="J16"/>
    </sheetView>
  </sheetViews>
  <sheetFormatPr baseColWidth="10" defaultColWidth="9.1640625" defaultRowHeight="15" x14ac:dyDescent="0.2"/>
  <cols>
    <col min="1" max="13" width="5.6640625" customWidth="1"/>
  </cols>
  <sheetData>
    <row r="2" spans="1:13" x14ac:dyDescent="0.2">
      <c r="A2" s="122" t="s">
        <v>209</v>
      </c>
      <c r="B2" s="122"/>
    </row>
    <row r="3" spans="1:13" x14ac:dyDescent="0.2">
      <c r="A3" s="68"/>
      <c r="B3" s="51"/>
      <c r="C3" s="52"/>
      <c r="D3" s="59"/>
      <c r="E3" s="60"/>
      <c r="F3" s="59"/>
      <c r="G3" s="60"/>
      <c r="H3" s="59"/>
      <c r="I3" s="60"/>
      <c r="J3" s="52"/>
      <c r="K3" s="52"/>
      <c r="L3" s="59"/>
      <c r="M3" s="60"/>
    </row>
    <row r="4" spans="1:13" x14ac:dyDescent="0.2">
      <c r="A4" s="68"/>
      <c r="B4" s="51"/>
      <c r="C4" s="52"/>
      <c r="D4" s="59"/>
      <c r="E4" s="60"/>
      <c r="F4" s="59"/>
      <c r="G4" s="60"/>
      <c r="H4" s="59"/>
      <c r="I4" s="60"/>
      <c r="J4" s="52"/>
      <c r="K4" s="52"/>
      <c r="L4" s="59"/>
      <c r="M4" s="60"/>
    </row>
    <row r="5" spans="1:13" x14ac:dyDescent="0.2">
      <c r="B5" s="51"/>
      <c r="C5" s="52"/>
      <c r="D5" s="59"/>
      <c r="E5" s="60"/>
      <c r="F5" s="59"/>
      <c r="G5" s="60"/>
      <c r="H5" s="59"/>
      <c r="I5" s="60"/>
      <c r="J5" s="52"/>
      <c r="K5" s="52"/>
      <c r="L5" s="59"/>
      <c r="M5" s="60"/>
    </row>
    <row r="6" spans="1:13" x14ac:dyDescent="0.2">
      <c r="A6" s="121">
        <v>2000</v>
      </c>
      <c r="B6" s="51"/>
      <c r="C6" s="52"/>
      <c r="D6" s="59"/>
      <c r="E6" s="60"/>
      <c r="F6" s="59"/>
      <c r="G6" s="60"/>
      <c r="H6" s="59"/>
      <c r="I6" s="60"/>
      <c r="J6" s="52"/>
      <c r="K6" s="52"/>
      <c r="L6" s="59"/>
      <c r="M6" s="60"/>
    </row>
    <row r="7" spans="1:13" x14ac:dyDescent="0.2">
      <c r="A7" s="121"/>
      <c r="B7" s="55"/>
      <c r="C7" s="56"/>
      <c r="D7" s="61"/>
      <c r="E7" s="62"/>
      <c r="F7" s="61"/>
      <c r="G7" s="62"/>
      <c r="H7" s="61"/>
      <c r="I7" s="62"/>
      <c r="J7" s="56"/>
      <c r="K7" s="56"/>
      <c r="L7" s="61"/>
      <c r="M7" s="62"/>
    </row>
    <row r="8" spans="1:13" x14ac:dyDescent="0.2">
      <c r="B8" s="51"/>
      <c r="C8" s="52"/>
      <c r="E8" s="60"/>
      <c r="F8" s="59"/>
      <c r="G8" s="60"/>
      <c r="H8" s="59"/>
      <c r="I8" s="60"/>
      <c r="J8" s="52"/>
      <c r="K8" s="52"/>
      <c r="L8" s="59"/>
      <c r="M8" s="60"/>
    </row>
    <row r="9" spans="1:13" x14ac:dyDescent="0.2">
      <c r="B9" s="51"/>
      <c r="C9" s="52"/>
      <c r="D9" s="59"/>
      <c r="E9" s="60"/>
      <c r="F9" s="59"/>
      <c r="G9" s="60"/>
      <c r="H9" s="59"/>
      <c r="J9" s="52"/>
      <c r="K9" s="52"/>
      <c r="L9" s="59"/>
      <c r="M9" s="60"/>
    </row>
    <row r="10" spans="1:13" x14ac:dyDescent="0.2">
      <c r="B10" s="51"/>
      <c r="C10" s="52"/>
      <c r="D10" s="59"/>
      <c r="E10" s="60"/>
      <c r="F10" s="59"/>
      <c r="G10" s="60"/>
      <c r="H10" s="59"/>
      <c r="I10" s="60"/>
      <c r="J10" s="52"/>
      <c r="K10" s="52"/>
      <c r="L10" s="59"/>
      <c r="M10" s="60"/>
    </row>
    <row r="11" spans="1:13" x14ac:dyDescent="0.2">
      <c r="A11" s="121">
        <v>1500</v>
      </c>
      <c r="B11" s="57"/>
      <c r="C11" s="58"/>
      <c r="D11" s="63"/>
      <c r="E11" s="64"/>
      <c r="F11" s="63"/>
      <c r="G11" s="64"/>
      <c r="H11" s="63"/>
      <c r="I11" s="64"/>
      <c r="J11" s="58"/>
      <c r="K11" s="58"/>
      <c r="L11" s="63"/>
      <c r="M11" s="64"/>
    </row>
    <row r="12" spans="1:13" x14ac:dyDescent="0.2">
      <c r="A12" s="121"/>
      <c r="B12" s="51"/>
      <c r="C12" s="52"/>
      <c r="D12" s="59"/>
      <c r="E12" s="60"/>
      <c r="F12" s="59"/>
      <c r="G12" s="60"/>
      <c r="H12" s="59"/>
      <c r="I12" s="60"/>
      <c r="J12" s="52"/>
      <c r="K12" s="52"/>
      <c r="L12" s="59"/>
      <c r="M12" s="60"/>
    </row>
    <row r="13" spans="1:13" x14ac:dyDescent="0.2">
      <c r="B13" s="51"/>
      <c r="C13" s="52"/>
      <c r="D13" s="59"/>
      <c r="E13" s="60"/>
      <c r="F13" s="59"/>
      <c r="G13" s="60"/>
      <c r="H13" s="59"/>
      <c r="I13" s="60"/>
      <c r="J13" s="52"/>
      <c r="K13" s="52"/>
      <c r="L13" s="59"/>
      <c r="M13" s="60"/>
    </row>
    <row r="14" spans="1:13" x14ac:dyDescent="0.2">
      <c r="B14" s="51"/>
      <c r="C14" s="52"/>
      <c r="D14" s="59"/>
      <c r="E14" s="60"/>
      <c r="F14" s="59"/>
      <c r="G14" s="60"/>
      <c r="H14" s="59"/>
      <c r="I14" s="60"/>
      <c r="J14" s="52"/>
      <c r="K14" s="52"/>
      <c r="L14" s="59"/>
      <c r="M14" s="60"/>
    </row>
    <row r="15" spans="1:13" x14ac:dyDescent="0.2">
      <c r="B15" s="51"/>
      <c r="C15" s="52"/>
      <c r="D15" s="59"/>
      <c r="E15" s="60"/>
      <c r="F15" s="59"/>
      <c r="G15" s="60"/>
      <c r="H15" s="59"/>
      <c r="I15" s="60"/>
      <c r="J15" s="52"/>
      <c r="K15" s="52"/>
      <c r="L15" s="59"/>
      <c r="M15" s="60"/>
    </row>
    <row r="16" spans="1:13" x14ac:dyDescent="0.2">
      <c r="A16" s="121">
        <v>1000</v>
      </c>
      <c r="B16" s="51"/>
      <c r="C16" s="52"/>
      <c r="D16" s="59"/>
      <c r="E16" s="60"/>
      <c r="F16" s="59"/>
      <c r="G16" s="60"/>
      <c r="H16" s="59"/>
      <c r="I16" s="60"/>
      <c r="J16" s="52"/>
      <c r="K16" s="52"/>
      <c r="L16" s="59"/>
      <c r="M16" s="60"/>
    </row>
    <row r="17" spans="1:14" x14ac:dyDescent="0.2">
      <c r="A17" s="121"/>
      <c r="B17" s="55"/>
      <c r="C17" s="56"/>
      <c r="D17" s="61"/>
      <c r="E17" s="62"/>
      <c r="F17" s="61"/>
      <c r="G17" s="62"/>
      <c r="H17" s="61"/>
      <c r="I17" s="62"/>
      <c r="J17" s="56"/>
      <c r="K17" s="56"/>
      <c r="L17" s="61"/>
      <c r="M17" s="62"/>
    </row>
    <row r="18" spans="1:14" x14ac:dyDescent="0.2">
      <c r="B18" s="51"/>
      <c r="C18" s="52"/>
      <c r="D18" s="59"/>
      <c r="E18" s="60"/>
      <c r="F18" s="59"/>
      <c r="G18" s="60"/>
      <c r="H18" s="59"/>
      <c r="I18" s="60"/>
      <c r="J18" s="52"/>
      <c r="K18" s="52"/>
      <c r="L18" s="59"/>
      <c r="M18" s="60"/>
    </row>
    <row r="19" spans="1:14" x14ac:dyDescent="0.2">
      <c r="B19" s="51"/>
      <c r="C19" s="52"/>
      <c r="D19" s="59"/>
      <c r="E19" s="60"/>
      <c r="F19" s="59"/>
      <c r="G19" s="60"/>
      <c r="H19" s="59"/>
      <c r="I19" s="60"/>
      <c r="J19" s="52"/>
      <c r="K19" s="52"/>
      <c r="L19" s="59"/>
      <c r="M19" s="60"/>
    </row>
    <row r="20" spans="1:14" x14ac:dyDescent="0.2">
      <c r="B20" s="51"/>
      <c r="C20" s="52"/>
      <c r="D20" s="59"/>
      <c r="E20" s="60"/>
      <c r="F20" s="59"/>
      <c r="G20" s="60"/>
      <c r="H20" s="59" t="s">
        <v>217</v>
      </c>
      <c r="I20" s="60"/>
      <c r="J20" s="52"/>
      <c r="K20" s="52"/>
      <c r="L20" s="59"/>
      <c r="M20" s="60"/>
    </row>
    <row r="21" spans="1:14" x14ac:dyDescent="0.2">
      <c r="A21" s="121">
        <v>500</v>
      </c>
      <c r="B21" s="57"/>
      <c r="C21" s="58"/>
      <c r="D21" s="63"/>
      <c r="E21" s="64"/>
      <c r="F21" s="63"/>
      <c r="G21" s="64"/>
      <c r="H21" s="63"/>
      <c r="I21" s="64"/>
      <c r="J21" s="58"/>
      <c r="K21" s="58"/>
      <c r="L21" s="63"/>
      <c r="M21" s="64"/>
    </row>
    <row r="22" spans="1:14" x14ac:dyDescent="0.2">
      <c r="A22" s="121"/>
      <c r="B22" s="51"/>
      <c r="C22" s="60" t="s">
        <v>216</v>
      </c>
      <c r="D22" s="59"/>
      <c r="E22" s="60"/>
      <c r="F22" s="59"/>
      <c r="G22" s="60"/>
      <c r="H22" s="59"/>
      <c r="I22" s="60"/>
      <c r="J22" s="52"/>
      <c r="K22" s="52"/>
      <c r="L22" s="59"/>
      <c r="M22" s="60"/>
    </row>
    <row r="23" spans="1:14" x14ac:dyDescent="0.2">
      <c r="B23" s="51"/>
      <c r="C23" s="52"/>
      <c r="D23" s="59"/>
      <c r="E23" s="60"/>
      <c r="F23" s="59"/>
      <c r="G23" s="60"/>
      <c r="H23" s="59"/>
      <c r="J23" s="52"/>
      <c r="K23" s="52"/>
      <c r="L23" s="59"/>
      <c r="M23" s="60"/>
    </row>
    <row r="24" spans="1:14" x14ac:dyDescent="0.2">
      <c r="B24" s="51"/>
      <c r="C24" s="52"/>
      <c r="D24" s="59"/>
      <c r="E24" s="60"/>
      <c r="F24" s="59"/>
      <c r="G24" s="60"/>
      <c r="H24" s="59"/>
      <c r="I24" s="60"/>
      <c r="J24" s="52"/>
      <c r="K24" s="52"/>
      <c r="L24" s="59"/>
      <c r="M24" s="60"/>
    </row>
    <row r="25" spans="1:14" x14ac:dyDescent="0.2">
      <c r="B25" s="51"/>
      <c r="C25" s="52"/>
      <c r="D25" s="59"/>
      <c r="E25" s="60"/>
      <c r="F25" s="59"/>
      <c r="G25" s="60"/>
      <c r="H25" s="59"/>
      <c r="I25" s="60"/>
      <c r="J25" s="52"/>
      <c r="K25" s="52"/>
      <c r="L25" s="59"/>
      <c r="M25" s="60"/>
    </row>
    <row r="26" spans="1:14" ht="16" thickBot="1" x14ac:dyDescent="0.25">
      <c r="B26" s="53"/>
      <c r="C26" s="54"/>
      <c r="D26" s="65"/>
      <c r="E26" s="66"/>
      <c r="F26" s="65"/>
      <c r="G26" s="66"/>
      <c r="H26" s="65"/>
      <c r="I26" s="66"/>
      <c r="J26" s="54"/>
      <c r="K26" s="54"/>
      <c r="L26" s="65"/>
      <c r="M26" s="66"/>
      <c r="N26" s="119" t="s">
        <v>210</v>
      </c>
    </row>
    <row r="27" spans="1:14" ht="16" thickTop="1" x14ac:dyDescent="0.2">
      <c r="C27" s="120">
        <v>500</v>
      </c>
      <c r="D27" s="120"/>
      <c r="E27" s="120">
        <v>1000</v>
      </c>
      <c r="F27" s="120"/>
      <c r="G27" s="120">
        <v>1500</v>
      </c>
      <c r="H27" s="120"/>
      <c r="I27" s="120">
        <v>2000</v>
      </c>
      <c r="J27" s="120"/>
      <c r="K27" s="120">
        <v>2500</v>
      </c>
      <c r="L27" s="120"/>
      <c r="N27" s="119"/>
    </row>
    <row r="30" spans="1:14" x14ac:dyDescent="0.2">
      <c r="A30" s="122" t="s">
        <v>209</v>
      </c>
      <c r="B30" s="122"/>
    </row>
    <row r="31" spans="1:14" x14ac:dyDescent="0.2">
      <c r="A31" s="68"/>
      <c r="B31" s="51"/>
      <c r="C31" s="52"/>
      <c r="D31" s="59"/>
      <c r="E31" s="60"/>
      <c r="F31" s="59"/>
      <c r="G31" s="60"/>
      <c r="H31" s="59"/>
      <c r="I31" s="60"/>
      <c r="J31" s="52"/>
      <c r="K31" s="52"/>
      <c r="L31" s="59"/>
      <c r="M31" s="60"/>
    </row>
    <row r="32" spans="1:14" x14ac:dyDescent="0.2">
      <c r="A32" s="68"/>
      <c r="B32" s="51"/>
      <c r="C32" s="52"/>
      <c r="D32" s="59"/>
      <c r="E32" s="60"/>
      <c r="F32" s="59"/>
      <c r="G32" s="60"/>
      <c r="H32" s="59"/>
      <c r="I32" s="60"/>
      <c r="J32" s="52"/>
      <c r="K32" s="52"/>
      <c r="L32" s="59"/>
      <c r="M32" s="60"/>
    </row>
    <row r="33" spans="1:13" x14ac:dyDescent="0.2">
      <c r="B33" s="51"/>
      <c r="C33" s="52"/>
      <c r="D33" s="59"/>
      <c r="E33" s="60"/>
      <c r="F33" s="59"/>
      <c r="G33" s="60"/>
      <c r="H33" s="59"/>
      <c r="I33" s="60"/>
      <c r="J33" s="52"/>
      <c r="K33" s="52"/>
      <c r="L33" s="59"/>
      <c r="M33" s="60"/>
    </row>
    <row r="34" spans="1:13" x14ac:dyDescent="0.2">
      <c r="A34" s="121">
        <v>2000</v>
      </c>
      <c r="B34" s="51"/>
      <c r="C34" s="52"/>
      <c r="D34" s="59"/>
      <c r="E34" s="60"/>
      <c r="F34" s="59"/>
      <c r="G34" s="60"/>
      <c r="H34" s="59"/>
      <c r="I34" s="60"/>
      <c r="J34" s="52"/>
      <c r="K34" s="52"/>
      <c r="L34" s="59"/>
      <c r="M34" s="60"/>
    </row>
    <row r="35" spans="1:13" x14ac:dyDescent="0.2">
      <c r="A35" s="121"/>
      <c r="B35" s="55"/>
      <c r="C35" s="56"/>
      <c r="D35" s="61"/>
      <c r="E35" s="62"/>
      <c r="F35" s="61"/>
      <c r="G35" s="62"/>
      <c r="H35" s="61"/>
      <c r="I35" s="62"/>
      <c r="J35" s="56"/>
      <c r="K35" s="56"/>
      <c r="L35" s="61"/>
      <c r="M35" s="62"/>
    </row>
    <row r="36" spans="1:13" x14ac:dyDescent="0.2">
      <c r="B36" s="51"/>
      <c r="C36" s="52"/>
      <c r="E36" s="60"/>
      <c r="F36" s="59"/>
      <c r="G36" s="60"/>
      <c r="H36" s="59"/>
      <c r="I36" s="60"/>
      <c r="J36" s="52"/>
      <c r="K36" s="52"/>
      <c r="L36" s="59"/>
      <c r="M36" s="60"/>
    </row>
    <row r="37" spans="1:13" x14ac:dyDescent="0.2">
      <c r="B37" s="51"/>
      <c r="C37" s="52"/>
      <c r="D37" s="59"/>
      <c r="E37" s="60"/>
      <c r="F37" s="59"/>
      <c r="G37" s="60"/>
      <c r="H37" s="59"/>
      <c r="J37" s="52"/>
      <c r="K37" s="52"/>
      <c r="L37" s="59"/>
      <c r="M37" s="60"/>
    </row>
    <row r="38" spans="1:13" x14ac:dyDescent="0.2">
      <c r="B38" s="51"/>
      <c r="C38" s="52"/>
      <c r="D38" s="59"/>
      <c r="E38" s="60"/>
      <c r="F38" s="59"/>
      <c r="G38" s="60"/>
      <c r="H38" s="59"/>
      <c r="I38" s="60"/>
      <c r="J38" s="52"/>
      <c r="K38" s="52"/>
      <c r="L38" s="59"/>
      <c r="M38" s="60"/>
    </row>
    <row r="39" spans="1:13" x14ac:dyDescent="0.2">
      <c r="A39" s="121">
        <v>1500</v>
      </c>
      <c r="B39" s="57"/>
      <c r="C39" s="58"/>
      <c r="D39" s="63"/>
      <c r="E39" s="64"/>
      <c r="F39" s="63"/>
      <c r="G39" s="64"/>
      <c r="H39" s="63"/>
      <c r="I39" s="64"/>
      <c r="J39" s="58"/>
      <c r="K39" s="58"/>
      <c r="L39" s="63"/>
      <c r="M39" s="64"/>
    </row>
    <row r="40" spans="1:13" x14ac:dyDescent="0.2">
      <c r="A40" s="121"/>
      <c r="B40" s="51"/>
      <c r="C40" s="52"/>
      <c r="D40" s="59"/>
      <c r="E40" s="60"/>
      <c r="F40" s="59"/>
      <c r="G40" s="60"/>
      <c r="H40" s="59"/>
      <c r="I40" s="60"/>
      <c r="J40" s="52"/>
      <c r="K40" s="52"/>
      <c r="L40" s="59"/>
      <c r="M40" s="60"/>
    </row>
    <row r="41" spans="1:13" x14ac:dyDescent="0.2">
      <c r="B41" s="51"/>
      <c r="C41" s="52"/>
      <c r="D41" s="59"/>
      <c r="E41" s="60"/>
      <c r="F41" s="59"/>
      <c r="G41" s="60"/>
      <c r="H41" s="59"/>
      <c r="I41" s="60"/>
      <c r="J41" s="52"/>
      <c r="K41" s="52"/>
      <c r="L41" s="59"/>
      <c r="M41" s="60"/>
    </row>
    <row r="42" spans="1:13" x14ac:dyDescent="0.2">
      <c r="B42" s="51"/>
      <c r="C42" s="52"/>
      <c r="D42" s="59"/>
      <c r="E42" s="60"/>
      <c r="F42" s="59"/>
      <c r="G42" s="60"/>
      <c r="H42" s="59"/>
      <c r="I42" s="60"/>
      <c r="J42" s="52"/>
      <c r="K42" s="52"/>
      <c r="L42" s="59"/>
      <c r="M42" s="60"/>
    </row>
    <row r="43" spans="1:13" x14ac:dyDescent="0.2">
      <c r="B43" s="51"/>
      <c r="C43" s="52"/>
      <c r="D43" s="59"/>
      <c r="E43" s="60"/>
      <c r="F43" s="59"/>
      <c r="G43" s="60"/>
      <c r="H43" s="59"/>
      <c r="I43" s="60"/>
      <c r="J43" s="52"/>
      <c r="K43" s="52"/>
      <c r="L43" s="59"/>
      <c r="M43" s="60"/>
    </row>
    <row r="44" spans="1:13" x14ac:dyDescent="0.2">
      <c r="A44" s="121">
        <v>1000</v>
      </c>
      <c r="B44" s="51"/>
      <c r="C44" s="52"/>
      <c r="D44" s="59"/>
      <c r="E44" s="60"/>
      <c r="F44" s="59"/>
      <c r="G44" s="60"/>
      <c r="H44" s="59"/>
      <c r="I44" s="60"/>
      <c r="J44" s="52"/>
      <c r="K44" s="52"/>
      <c r="L44" s="59"/>
      <c r="M44" s="60"/>
    </row>
    <row r="45" spans="1:13" x14ac:dyDescent="0.2">
      <c r="A45" s="121"/>
      <c r="B45" s="55"/>
      <c r="C45" s="56"/>
      <c r="D45" s="61"/>
      <c r="E45" s="62"/>
      <c r="F45" s="61"/>
      <c r="G45" s="62"/>
      <c r="H45" s="61"/>
      <c r="I45" s="62"/>
      <c r="J45" s="56"/>
      <c r="K45" s="56"/>
      <c r="L45" s="61"/>
      <c r="M45" s="62"/>
    </row>
    <row r="46" spans="1:13" x14ac:dyDescent="0.2">
      <c r="B46" s="51"/>
      <c r="C46" s="52"/>
      <c r="D46" s="59"/>
      <c r="E46" s="60"/>
      <c r="F46" s="59"/>
      <c r="G46" s="60"/>
      <c r="H46" s="59"/>
      <c r="I46" s="60"/>
      <c r="J46" s="52"/>
      <c r="K46" s="52"/>
      <c r="L46" s="59"/>
      <c r="M46" s="60"/>
    </row>
    <row r="47" spans="1:13" x14ac:dyDescent="0.2">
      <c r="B47" s="51"/>
      <c r="C47" s="52"/>
      <c r="D47" s="59"/>
      <c r="E47" s="60"/>
      <c r="F47" s="59"/>
      <c r="G47" s="60"/>
      <c r="H47" s="59"/>
      <c r="I47" s="60"/>
      <c r="J47" s="52"/>
      <c r="K47" s="52"/>
      <c r="L47" s="59"/>
      <c r="M47" s="60"/>
    </row>
    <row r="48" spans="1:13" x14ac:dyDescent="0.2">
      <c r="B48" s="51"/>
      <c r="C48" s="52"/>
      <c r="D48" s="59"/>
      <c r="E48" s="60"/>
      <c r="F48" s="59"/>
      <c r="G48" s="60"/>
      <c r="H48" s="59" t="s">
        <v>217</v>
      </c>
      <c r="I48" s="60"/>
      <c r="J48" s="52"/>
      <c r="K48" s="52"/>
      <c r="L48" s="59"/>
      <c r="M48" s="60"/>
    </row>
    <row r="49" spans="1:14" x14ac:dyDescent="0.2">
      <c r="A49" s="121">
        <v>500</v>
      </c>
      <c r="B49" s="57"/>
      <c r="C49" s="58"/>
      <c r="D49" s="63"/>
      <c r="E49" s="64"/>
      <c r="F49" s="63"/>
      <c r="G49" s="64"/>
      <c r="H49" s="63"/>
      <c r="I49" s="64"/>
      <c r="J49" s="58"/>
      <c r="K49" s="58"/>
      <c r="L49" s="63"/>
      <c r="M49" s="64"/>
    </row>
    <row r="50" spans="1:14" x14ac:dyDescent="0.2">
      <c r="A50" s="121"/>
      <c r="B50" s="51"/>
      <c r="C50" s="60" t="s">
        <v>216</v>
      </c>
      <c r="D50" s="59"/>
      <c r="E50" s="60"/>
      <c r="F50" s="59"/>
      <c r="G50" s="60"/>
      <c r="H50" s="59"/>
      <c r="I50" s="60"/>
      <c r="J50" s="52"/>
      <c r="K50" s="52"/>
      <c r="L50" s="59"/>
      <c r="M50" s="60"/>
    </row>
    <row r="51" spans="1:14" x14ac:dyDescent="0.2">
      <c r="B51" s="51"/>
      <c r="C51" s="52"/>
      <c r="D51" s="59"/>
      <c r="E51" s="60"/>
      <c r="F51" s="59"/>
      <c r="G51" s="60"/>
      <c r="H51" s="59"/>
      <c r="J51" s="52"/>
      <c r="K51" s="52"/>
      <c r="L51" s="59"/>
      <c r="M51" s="60"/>
    </row>
    <row r="52" spans="1:14" x14ac:dyDescent="0.2">
      <c r="B52" s="51"/>
      <c r="C52" s="52"/>
      <c r="D52" s="59"/>
      <c r="E52" s="60"/>
      <c r="F52" s="59"/>
      <c r="G52" s="60"/>
      <c r="H52" s="59"/>
      <c r="I52" s="60"/>
      <c r="J52" s="52"/>
      <c r="K52" s="52"/>
      <c r="L52" s="59"/>
      <c r="M52" s="60"/>
    </row>
    <row r="53" spans="1:14" x14ac:dyDescent="0.2">
      <c r="B53" s="51"/>
      <c r="C53" s="52"/>
      <c r="D53" s="59"/>
      <c r="E53" s="60"/>
      <c r="F53" s="59"/>
      <c r="G53" s="60"/>
      <c r="H53" s="59"/>
      <c r="I53" s="60"/>
      <c r="J53" s="52"/>
      <c r="K53" s="52"/>
      <c r="L53" s="59"/>
      <c r="M53" s="60"/>
    </row>
    <row r="54" spans="1:14" ht="16" thickBot="1" x14ac:dyDescent="0.25">
      <c r="B54" s="53"/>
      <c r="C54" s="54"/>
      <c r="D54" s="65"/>
      <c r="E54" s="66"/>
      <c r="F54" s="65"/>
      <c r="G54" s="66"/>
      <c r="H54" s="65"/>
      <c r="I54" s="66"/>
      <c r="J54" s="54"/>
      <c r="K54" s="54"/>
      <c r="L54" s="65"/>
      <c r="M54" s="66"/>
      <c r="N54" s="119" t="s">
        <v>210</v>
      </c>
    </row>
    <row r="55" spans="1:14" ht="16" thickTop="1" x14ac:dyDescent="0.2">
      <c r="C55" s="120">
        <v>500</v>
      </c>
      <c r="D55" s="120"/>
      <c r="E55" s="120">
        <v>1000</v>
      </c>
      <c r="F55" s="120"/>
      <c r="G55" s="120">
        <v>1500</v>
      </c>
      <c r="H55" s="120"/>
      <c r="I55" s="120">
        <v>2000</v>
      </c>
      <c r="J55" s="120"/>
      <c r="K55" s="120">
        <v>2500</v>
      </c>
      <c r="L55" s="120"/>
      <c r="N55" s="119"/>
    </row>
  </sheetData>
  <mergeCells count="22">
    <mergeCell ref="N26:N27"/>
    <mergeCell ref="C27:D27"/>
    <mergeCell ref="E27:F27"/>
    <mergeCell ref="G27:H27"/>
    <mergeCell ref="I27:J27"/>
    <mergeCell ref="K27:L27"/>
    <mergeCell ref="A49:A50"/>
    <mergeCell ref="A2:B2"/>
    <mergeCell ref="A6:A7"/>
    <mergeCell ref="A11:A12"/>
    <mergeCell ref="A16:A17"/>
    <mergeCell ref="A21:A22"/>
    <mergeCell ref="A30:B30"/>
    <mergeCell ref="A34:A35"/>
    <mergeCell ref="A39:A40"/>
    <mergeCell ref="A44:A45"/>
    <mergeCell ref="N54:N55"/>
    <mergeCell ref="C55:D55"/>
    <mergeCell ref="E55:F55"/>
    <mergeCell ref="G55:H55"/>
    <mergeCell ref="I55:J55"/>
    <mergeCell ref="K55:L55"/>
  </mergeCells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&amp;COppgave &amp;A</oddHeader>
    <oddFooter>&amp;C&amp;P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143"/>
  <sheetViews>
    <sheetView topLeftCell="A55" zoomScaleNormal="100" workbookViewId="0">
      <selection activeCell="H81" sqref="H81"/>
    </sheetView>
  </sheetViews>
  <sheetFormatPr baseColWidth="10" defaultColWidth="9.1640625" defaultRowHeight="15" x14ac:dyDescent="0.2"/>
  <cols>
    <col min="1" max="1" width="3.5" customWidth="1"/>
    <col min="2" max="2" width="19.6640625" customWidth="1"/>
    <col min="4" max="6" width="10.83203125" bestFit="1" customWidth="1"/>
  </cols>
  <sheetData>
    <row r="1" spans="1:6" x14ac:dyDescent="0.2">
      <c r="B1" s="70" t="s">
        <v>234</v>
      </c>
    </row>
    <row r="3" spans="1:6" x14ac:dyDescent="0.2">
      <c r="A3" t="s">
        <v>5</v>
      </c>
      <c r="D3" s="68" t="s">
        <v>223</v>
      </c>
      <c r="E3" s="68" t="s">
        <v>224</v>
      </c>
    </row>
    <row r="4" spans="1:6" x14ac:dyDescent="0.2">
      <c r="B4" t="s">
        <v>220</v>
      </c>
      <c r="D4">
        <v>200</v>
      </c>
      <c r="E4">
        <v>400</v>
      </c>
    </row>
    <row r="5" spans="1:6" x14ac:dyDescent="0.2">
      <c r="B5" t="s">
        <v>221</v>
      </c>
      <c r="D5">
        <v>125</v>
      </c>
      <c r="E5">
        <v>300</v>
      </c>
    </row>
    <row r="6" spans="1:6" ht="16" thickBot="1" x14ac:dyDescent="0.25">
      <c r="B6" s="69" t="s">
        <v>222</v>
      </c>
      <c r="C6" s="69"/>
      <c r="D6" s="69">
        <f>D4-D5</f>
        <v>75</v>
      </c>
      <c r="E6" s="69">
        <f>E4-E5</f>
        <v>100</v>
      </c>
    </row>
    <row r="8" spans="1:6" x14ac:dyDescent="0.2">
      <c r="B8" t="s">
        <v>229</v>
      </c>
      <c r="D8" s="71">
        <v>1250</v>
      </c>
      <c r="E8" s="71">
        <v>250</v>
      </c>
      <c r="F8" s="71"/>
    </row>
    <row r="9" spans="1:6" x14ac:dyDescent="0.2">
      <c r="D9" s="71"/>
      <c r="E9" s="71"/>
      <c r="F9" s="71"/>
    </row>
    <row r="10" spans="1:6" x14ac:dyDescent="0.2">
      <c r="D10" s="72" t="str">
        <f>D3</f>
        <v>Stoler</v>
      </c>
      <c r="E10" s="72" t="str">
        <f>E3</f>
        <v>Bord</v>
      </c>
      <c r="F10" s="72" t="s">
        <v>226</v>
      </c>
    </row>
    <row r="11" spans="1:6" x14ac:dyDescent="0.2">
      <c r="B11" t="s">
        <v>383</v>
      </c>
      <c r="D11" s="71">
        <f>D4*$D$8</f>
        <v>250000</v>
      </c>
      <c r="E11" s="71">
        <f>E4*$E$8</f>
        <v>100000</v>
      </c>
      <c r="F11" s="71">
        <f>SUM(D11:E11)</f>
        <v>350000</v>
      </c>
    </row>
    <row r="12" spans="1:6" x14ac:dyDescent="0.2">
      <c r="B12" s="15" t="s">
        <v>225</v>
      </c>
      <c r="C12" s="15"/>
      <c r="D12" s="73">
        <f>D5*$D$8</f>
        <v>156250</v>
      </c>
      <c r="E12" s="73">
        <f>E5*$E$8</f>
        <v>75000</v>
      </c>
      <c r="F12" s="73">
        <f t="shared" ref="F12:F13" si="0">SUM(D12:E12)</f>
        <v>231250</v>
      </c>
    </row>
    <row r="13" spans="1:6" x14ac:dyDescent="0.2">
      <c r="B13" t="s">
        <v>195</v>
      </c>
      <c r="D13" s="71">
        <f>D11-D12</f>
        <v>93750</v>
      </c>
      <c r="E13" s="71">
        <f>E11-E12</f>
        <v>25000</v>
      </c>
      <c r="F13" s="71">
        <f t="shared" si="0"/>
        <v>118750</v>
      </c>
    </row>
    <row r="14" spans="1:6" x14ac:dyDescent="0.2">
      <c r="B14" t="s">
        <v>227</v>
      </c>
      <c r="D14" s="71"/>
      <c r="E14" s="71"/>
      <c r="F14" s="71">
        <v>100000</v>
      </c>
    </row>
    <row r="15" spans="1:6" ht="16" thickBot="1" x14ac:dyDescent="0.25">
      <c r="B15" s="69" t="s">
        <v>228</v>
      </c>
      <c r="C15" s="69"/>
      <c r="D15" s="74"/>
      <c r="E15" s="74"/>
      <c r="F15" s="74">
        <f>F13-F14</f>
        <v>18750</v>
      </c>
    </row>
    <row r="17" spans="1:6" x14ac:dyDescent="0.2">
      <c r="B17" t="s">
        <v>230</v>
      </c>
      <c r="F17" s="43">
        <f>F13/F11</f>
        <v>0.3392857142857143</v>
      </c>
    </row>
    <row r="18" spans="1:6" x14ac:dyDescent="0.2">
      <c r="B18" t="s">
        <v>231</v>
      </c>
      <c r="F18" s="71">
        <f>F14/F17</f>
        <v>294736.84210526315</v>
      </c>
    </row>
    <row r="19" spans="1:6" x14ac:dyDescent="0.2">
      <c r="B19" t="s">
        <v>232</v>
      </c>
      <c r="F19" s="71">
        <f>F11-F18</f>
        <v>55263.157894736854</v>
      </c>
    </row>
    <row r="20" spans="1:6" x14ac:dyDescent="0.2">
      <c r="B20" t="s">
        <v>233</v>
      </c>
      <c r="F20" s="43">
        <f>F19/F11</f>
        <v>0.15789473684210531</v>
      </c>
    </row>
    <row r="22" spans="1:6" x14ac:dyDescent="0.2">
      <c r="A22" t="s">
        <v>12</v>
      </c>
      <c r="B22" t="s">
        <v>235</v>
      </c>
    </row>
    <row r="23" spans="1:6" x14ac:dyDescent="0.2">
      <c r="B23" t="s">
        <v>236</v>
      </c>
    </row>
    <row r="25" spans="1:6" x14ac:dyDescent="0.2">
      <c r="B25" t="s">
        <v>181</v>
      </c>
    </row>
    <row r="27" spans="1:6" x14ac:dyDescent="0.2">
      <c r="B27" t="s">
        <v>171</v>
      </c>
    </row>
    <row r="28" spans="1:6" x14ac:dyDescent="0.2">
      <c r="B28" t="s">
        <v>172</v>
      </c>
      <c r="D28">
        <v>1000</v>
      </c>
    </row>
    <row r="29" spans="1:6" x14ac:dyDescent="0.2">
      <c r="B29" t="s">
        <v>237</v>
      </c>
      <c r="D29">
        <v>1500</v>
      </c>
    </row>
    <row r="31" spans="1:6" x14ac:dyDescent="0.2">
      <c r="D31" t="s">
        <v>223</v>
      </c>
      <c r="E31" t="s">
        <v>224</v>
      </c>
    </row>
    <row r="32" spans="1:6" x14ac:dyDescent="0.2">
      <c r="B32" t="s">
        <v>174</v>
      </c>
      <c r="D32">
        <v>0.5</v>
      </c>
      <c r="E32">
        <v>1</v>
      </c>
    </row>
    <row r="33" spans="2:5" x14ac:dyDescent="0.2">
      <c r="B33" t="s">
        <v>238</v>
      </c>
      <c r="D33">
        <v>1</v>
      </c>
      <c r="E33">
        <v>1</v>
      </c>
    </row>
    <row r="35" spans="2:5" x14ac:dyDescent="0.2">
      <c r="B35" t="s">
        <v>35</v>
      </c>
      <c r="D35">
        <f>D6</f>
        <v>75</v>
      </c>
      <c r="E35">
        <f>E6</f>
        <v>100</v>
      </c>
    </row>
    <row r="37" spans="2:5" x14ac:dyDescent="0.2">
      <c r="B37" t="s">
        <v>176</v>
      </c>
    </row>
    <row r="38" spans="2:5" x14ac:dyDescent="0.2">
      <c r="D38" s="123" t="s">
        <v>168</v>
      </c>
      <c r="E38" s="123"/>
    </row>
    <row r="39" spans="2:5" x14ac:dyDescent="0.2">
      <c r="B39" s="50" t="s">
        <v>164</v>
      </c>
      <c r="C39" s="50" t="s">
        <v>167</v>
      </c>
      <c r="D39" s="67" t="str">
        <f>D31</f>
        <v>Stoler</v>
      </c>
      <c r="E39" s="67" t="str">
        <f>E31</f>
        <v>Bord</v>
      </c>
    </row>
    <row r="40" spans="2:5" x14ac:dyDescent="0.2">
      <c r="B40" s="50" t="s">
        <v>165</v>
      </c>
      <c r="C40" s="50">
        <f>D28</f>
        <v>1000</v>
      </c>
      <c r="D40" s="50">
        <f>$C$40/D32</f>
        <v>2000</v>
      </c>
      <c r="E40" s="50">
        <f>$C$40/E32</f>
        <v>1000</v>
      </c>
    </row>
    <row r="41" spans="2:5" x14ac:dyDescent="0.2">
      <c r="B41" s="50" t="s">
        <v>166</v>
      </c>
      <c r="C41" s="50">
        <f>D29</f>
        <v>1500</v>
      </c>
      <c r="D41" s="50">
        <f>$C$41/D33</f>
        <v>1500</v>
      </c>
      <c r="E41" s="50">
        <f>$C$41/E33</f>
        <v>1500</v>
      </c>
    </row>
    <row r="43" spans="2:5" x14ac:dyDescent="0.2">
      <c r="B43" t="s">
        <v>182</v>
      </c>
    </row>
    <row r="44" spans="2:5" x14ac:dyDescent="0.2">
      <c r="B44" t="s">
        <v>183</v>
      </c>
    </row>
    <row r="73" spans="2:2" x14ac:dyDescent="0.2">
      <c r="B73" t="s">
        <v>240</v>
      </c>
    </row>
    <row r="74" spans="2:2" x14ac:dyDescent="0.2">
      <c r="B74" t="s">
        <v>384</v>
      </c>
    </row>
    <row r="76" spans="2:2" x14ac:dyDescent="0.2">
      <c r="B76" t="s">
        <v>241</v>
      </c>
    </row>
    <row r="77" spans="2:2" x14ac:dyDescent="0.2">
      <c r="B77" t="s">
        <v>242</v>
      </c>
    </row>
    <row r="78" spans="2:2" x14ac:dyDescent="0.2">
      <c r="B78" t="s">
        <v>188</v>
      </c>
    </row>
    <row r="80" spans="2:2" x14ac:dyDescent="0.2">
      <c r="B80" s="70" t="s">
        <v>243</v>
      </c>
    </row>
    <row r="82" spans="2:6" x14ac:dyDescent="0.2">
      <c r="D82" s="99" t="str">
        <f>D39</f>
        <v>Stoler</v>
      </c>
      <c r="E82" s="99" t="str">
        <f>E39</f>
        <v>Bord</v>
      </c>
    </row>
    <row r="83" spans="2:6" x14ac:dyDescent="0.2">
      <c r="B83" t="s">
        <v>189</v>
      </c>
      <c r="D83" s="99">
        <f>D6</f>
        <v>75</v>
      </c>
      <c r="E83" s="99">
        <f>E6</f>
        <v>100</v>
      </c>
    </row>
    <row r="84" spans="2:6" ht="16" thickBot="1" x14ac:dyDescent="0.25"/>
    <row r="85" spans="2:6" ht="16" thickBot="1" x14ac:dyDescent="0.25">
      <c r="D85" s="124" t="s">
        <v>194</v>
      </c>
      <c r="E85" s="125"/>
    </row>
    <row r="86" spans="2:6" x14ac:dyDescent="0.2">
      <c r="B86" s="86" t="s">
        <v>190</v>
      </c>
      <c r="C86" s="87"/>
      <c r="D86" s="91" t="str">
        <f>D82</f>
        <v>Stoler</v>
      </c>
      <c r="E86" s="92" t="str">
        <f>E82</f>
        <v>Bord</v>
      </c>
      <c r="F86" s="88" t="s">
        <v>195</v>
      </c>
    </row>
    <row r="87" spans="2:6" x14ac:dyDescent="0.2">
      <c r="B87" s="84" t="s">
        <v>191</v>
      </c>
      <c r="C87" s="15"/>
      <c r="D87" s="89">
        <v>1500</v>
      </c>
      <c r="E87" s="85">
        <v>0</v>
      </c>
      <c r="F87" s="85">
        <f>D87*$D$83+E87*$E$83</f>
        <v>112500</v>
      </c>
    </row>
    <row r="88" spans="2:6" x14ac:dyDescent="0.2">
      <c r="B88" s="84" t="s">
        <v>192</v>
      </c>
      <c r="C88" s="15"/>
      <c r="D88" s="89">
        <v>1000</v>
      </c>
      <c r="E88" s="85">
        <v>500</v>
      </c>
      <c r="F88" s="85">
        <f t="shared" ref="F88:F89" si="1">D88*$D$83+E88*$E$83</f>
        <v>125000</v>
      </c>
    </row>
    <row r="89" spans="2:6" ht="16" thickBot="1" x14ac:dyDescent="0.25">
      <c r="B89" s="81" t="s">
        <v>193</v>
      </c>
      <c r="C89" s="82"/>
      <c r="D89" s="90">
        <v>0</v>
      </c>
      <c r="E89" s="83">
        <v>1000</v>
      </c>
      <c r="F89" s="83">
        <f t="shared" si="1"/>
        <v>100000</v>
      </c>
    </row>
    <row r="91" spans="2:6" x14ac:dyDescent="0.2">
      <c r="B91" t="s">
        <v>196</v>
      </c>
    </row>
    <row r="93" spans="2:6" x14ac:dyDescent="0.2">
      <c r="B93" s="70" t="s">
        <v>197</v>
      </c>
    </row>
    <row r="95" spans="2:6" x14ac:dyDescent="0.2">
      <c r="B95" t="s">
        <v>198</v>
      </c>
    </row>
    <row r="96" spans="2:6" x14ac:dyDescent="0.2">
      <c r="B96" t="s">
        <v>199</v>
      </c>
    </row>
    <row r="98" spans="2:9" x14ac:dyDescent="0.2">
      <c r="B98" t="s">
        <v>177</v>
      </c>
    </row>
    <row r="99" spans="2:9" x14ac:dyDescent="0.2">
      <c r="B99" t="s">
        <v>248</v>
      </c>
      <c r="I99" s="71">
        <f>750*E83</f>
        <v>75000</v>
      </c>
    </row>
    <row r="101" spans="2:9" x14ac:dyDescent="0.2">
      <c r="B101" t="s">
        <v>249</v>
      </c>
    </row>
    <row r="102" spans="2:9" x14ac:dyDescent="0.2">
      <c r="B102" t="s">
        <v>250</v>
      </c>
      <c r="G102" s="75">
        <f>I99/D83</f>
        <v>1000</v>
      </c>
      <c r="H102" t="s">
        <v>202</v>
      </c>
    </row>
    <row r="104" spans="2:9" x14ac:dyDescent="0.2">
      <c r="B104" t="s">
        <v>251</v>
      </c>
    </row>
    <row r="105" spans="2:9" x14ac:dyDescent="0.2">
      <c r="B105" t="s">
        <v>252</v>
      </c>
    </row>
    <row r="106" spans="2:9" x14ac:dyDescent="0.2">
      <c r="B106" t="s">
        <v>385</v>
      </c>
    </row>
    <row r="136" spans="2:4" x14ac:dyDescent="0.2">
      <c r="B136" t="s">
        <v>386</v>
      </c>
    </row>
    <row r="137" spans="2:4" x14ac:dyDescent="0.2">
      <c r="B137" t="s">
        <v>244</v>
      </c>
      <c r="D137" s="71">
        <f>1000*D83+500*E83</f>
        <v>125000</v>
      </c>
    </row>
    <row r="139" spans="2:4" x14ac:dyDescent="0.2">
      <c r="B139" t="s">
        <v>245</v>
      </c>
      <c r="C139" s="75">
        <f>D137</f>
        <v>125000</v>
      </c>
    </row>
    <row r="140" spans="2:4" x14ac:dyDescent="0.2">
      <c r="B140" t="s">
        <v>387</v>
      </c>
      <c r="C140" s="75">
        <f>F13</f>
        <v>118750</v>
      </c>
    </row>
    <row r="141" spans="2:4" ht="16" thickBot="1" x14ac:dyDescent="0.25">
      <c r="B141" s="69" t="s">
        <v>246</v>
      </c>
      <c r="C141" s="76">
        <f>C139-C140</f>
        <v>6250</v>
      </c>
    </row>
    <row r="143" spans="2:4" x14ac:dyDescent="0.2">
      <c r="B143" t="s">
        <v>247</v>
      </c>
    </row>
  </sheetData>
  <mergeCells count="2">
    <mergeCell ref="D38:E38"/>
    <mergeCell ref="D85:E85"/>
  </mergeCells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&amp;COppgave &amp;A</oddHead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22</vt:i4>
      </vt:variant>
    </vt:vector>
  </HeadingPairs>
  <TitlesOfParts>
    <vt:vector size="22" baseType="lpstr">
      <vt:lpstr>Viktig info ang. løsningene</vt:lpstr>
      <vt:lpstr>9.1</vt:lpstr>
      <vt:lpstr>9.2</vt:lpstr>
      <vt:lpstr>9.3</vt:lpstr>
      <vt:lpstr>9.4</vt:lpstr>
      <vt:lpstr>9.5</vt:lpstr>
      <vt:lpstr>9.6</vt:lpstr>
      <vt:lpstr>9.6 diagram</vt:lpstr>
      <vt:lpstr>9.7</vt:lpstr>
      <vt:lpstr>9.7 diagram</vt:lpstr>
      <vt:lpstr>9.8</vt:lpstr>
      <vt:lpstr>9.8 diagram</vt:lpstr>
      <vt:lpstr>9.9</vt:lpstr>
      <vt:lpstr>9.9 diagram </vt:lpstr>
      <vt:lpstr>9.10</vt:lpstr>
      <vt:lpstr>9.10 diagram </vt:lpstr>
      <vt:lpstr>9.11</vt:lpstr>
      <vt:lpstr>9.11 diagram </vt:lpstr>
      <vt:lpstr>9.12</vt:lpstr>
      <vt:lpstr>9.12 diagram</vt:lpstr>
      <vt:lpstr>17.8.2015</vt:lpstr>
      <vt:lpstr>Ark4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2020-04-06T21:08:22Z</dcterms:modified>
</cp:coreProperties>
</file>