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T-kontoer\Løsninger\Ferdig\"/>
    </mc:Choice>
  </mc:AlternateContent>
  <xr:revisionPtr revIDLastSave="0" documentId="13_ncr:1_{8310138C-4885-4D66-B4BC-455523E414C8}" xr6:coauthVersionLast="47" xr6:coauthVersionMax="47" xr10:uidLastSave="{00000000-0000-0000-0000-000000000000}"/>
  <bookViews>
    <workbookView xWindow="2250" yWindow="2250" windowWidth="17040" windowHeight="12255" firstSheet="2" activeTab="3" xr2:uid="{00000000-000D-0000-FFFF-FFFF00000000}"/>
  </bookViews>
  <sheets>
    <sheet name="Informasjon" sheetId="7" r:id="rId1"/>
    <sheet name="Oppgave 10.1 og 10.2" sheetId="2" r:id="rId2"/>
    <sheet name="Oppgave 10.3" sheetId="3" r:id="rId3"/>
    <sheet name="Oppgave 10.4 - 2025" sheetId="5" r:id="rId4"/>
  </sheets>
  <definedNames>
    <definedName name="_xlnm.Print_Area" localSheetId="3">'Oppgave 10.4 - 2025'!$A$1:$O$163,'Oppgave 10.4 - 2025'!$P$29:$BC$58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E45" i="3"/>
  <c r="F50" i="3" s="1"/>
  <c r="BC35" i="5"/>
  <c r="BC36" i="5"/>
  <c r="BC37" i="5"/>
  <c r="BC38" i="5"/>
  <c r="BC39" i="5"/>
  <c r="BC40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34" i="5"/>
  <c r="AI57" i="5"/>
  <c r="AH57" i="5"/>
  <c r="AD57" i="5"/>
  <c r="AC57" i="5"/>
  <c r="AB32" i="5"/>
  <c r="AA32" i="5"/>
  <c r="Z32" i="5"/>
  <c r="Y32" i="5"/>
  <c r="X32" i="5"/>
  <c r="W32" i="5"/>
  <c r="Q55" i="5"/>
  <c r="V55" i="5" s="1"/>
  <c r="V57" i="5" s="1"/>
  <c r="R57" i="5"/>
  <c r="O57" i="5"/>
  <c r="N57" i="5"/>
  <c r="K57" i="5"/>
  <c r="E66" i="5" s="1"/>
  <c r="J57" i="5"/>
  <c r="G131" i="5"/>
  <c r="G122" i="5"/>
  <c r="G141" i="5" s="1"/>
  <c r="D97" i="5"/>
  <c r="D96" i="5"/>
  <c r="D95" i="5"/>
  <c r="D94" i="5"/>
  <c r="D93" i="5"/>
  <c r="D92" i="5"/>
  <c r="D91" i="5"/>
  <c r="B64" i="5"/>
  <c r="J63" i="5"/>
  <c r="AD66" i="5" s="1"/>
  <c r="BB57" i="5"/>
  <c r="BA57" i="5"/>
  <c r="D83" i="5" s="1"/>
  <c r="H83" i="5" s="1"/>
  <c r="Y74" i="5" s="1"/>
  <c r="AZ57" i="5"/>
  <c r="AY57" i="5"/>
  <c r="D82" i="5" s="1"/>
  <c r="H82" i="5" s="1"/>
  <c r="Y73" i="5" s="1"/>
  <c r="AX57" i="5"/>
  <c r="AW57" i="5"/>
  <c r="D81" i="5" s="1"/>
  <c r="H81" i="5" s="1"/>
  <c r="Y72" i="5" s="1"/>
  <c r="AV57" i="5"/>
  <c r="AU57" i="5"/>
  <c r="D80" i="5" s="1"/>
  <c r="H80" i="5" s="1"/>
  <c r="Y71" i="5" s="1"/>
  <c r="AS57" i="5"/>
  <c r="AR57" i="5"/>
  <c r="D79" i="5" s="1"/>
  <c r="H79" i="5" s="1"/>
  <c r="Y70" i="5" s="1"/>
  <c r="AQ57" i="5"/>
  <c r="AP57" i="5"/>
  <c r="D78" i="5" s="1"/>
  <c r="H78" i="5" s="1"/>
  <c r="Y69" i="5" s="1"/>
  <c r="AO57" i="5"/>
  <c r="AN57" i="5"/>
  <c r="D77" i="5" s="1"/>
  <c r="H77" i="5" s="1"/>
  <c r="AM57" i="5"/>
  <c r="AL57" i="5"/>
  <c r="D76" i="5" s="1"/>
  <c r="H76" i="5" s="1"/>
  <c r="AK57" i="5"/>
  <c r="AJ57" i="5"/>
  <c r="D75" i="5" s="1"/>
  <c r="H75" i="5" s="1"/>
  <c r="AG57" i="5"/>
  <c r="AF57" i="5"/>
  <c r="AB57" i="5"/>
  <c r="AA57" i="5"/>
  <c r="Z57" i="5"/>
  <c r="E70" i="5" s="1"/>
  <c r="Y57" i="5"/>
  <c r="H57" i="5"/>
  <c r="G57" i="5"/>
  <c r="F57" i="5"/>
  <c r="E57" i="5"/>
  <c r="D57" i="5"/>
  <c r="I41" i="5"/>
  <c r="I57" i="5" s="1"/>
  <c r="AO32" i="5"/>
  <c r="AN32" i="5"/>
  <c r="AM32" i="5"/>
  <c r="AL32" i="5"/>
  <c r="AK32" i="5"/>
  <c r="AJ32" i="5"/>
  <c r="G13" i="5"/>
  <c r="G18" i="5" s="1"/>
  <c r="E72" i="5" l="1"/>
  <c r="I72" i="5" s="1"/>
  <c r="G133" i="5"/>
  <c r="E67" i="5"/>
  <c r="D65" i="5"/>
  <c r="J65" i="5" s="1"/>
  <c r="E71" i="5"/>
  <c r="K71" i="5" s="1"/>
  <c r="AD75" i="5" s="1"/>
  <c r="D73" i="5"/>
  <c r="H73" i="5" s="1"/>
  <c r="Y67" i="5" s="1"/>
  <c r="D74" i="5"/>
  <c r="H74" i="5" s="1"/>
  <c r="K70" i="5"/>
  <c r="K67" i="5"/>
  <c r="BC41" i="5"/>
  <c r="D64" i="5"/>
  <c r="J64" i="5" s="1"/>
  <c r="AD67" i="5" s="1"/>
  <c r="AD68" i="5" s="1"/>
  <c r="BC55" i="5"/>
  <c r="S41" i="5"/>
  <c r="S57" i="5" s="1"/>
  <c r="T56" i="5" s="1"/>
  <c r="Y68" i="5"/>
  <c r="H124" i="5" s="1"/>
  <c r="Q57" i="5"/>
  <c r="M13" i="5"/>
  <c r="G19" i="5"/>
  <c r="H19" i="5" s="1"/>
  <c r="H20" i="5" s="1"/>
  <c r="J22" i="5" s="1"/>
  <c r="H128" i="5"/>
  <c r="I128" i="5" s="1"/>
  <c r="J128" i="5" s="1"/>
  <c r="G95" i="5"/>
  <c r="H126" i="5"/>
  <c r="I126" i="5" s="1"/>
  <c r="J126" i="5" s="1"/>
  <c r="G93" i="5"/>
  <c r="H130" i="5"/>
  <c r="I130" i="5" s="1"/>
  <c r="J130" i="5" s="1"/>
  <c r="G97" i="5"/>
  <c r="H125" i="5"/>
  <c r="I125" i="5" s="1"/>
  <c r="J125" i="5" s="1"/>
  <c r="G92" i="5"/>
  <c r="H127" i="5"/>
  <c r="G94" i="5"/>
  <c r="G96" i="5"/>
  <c r="H129" i="5"/>
  <c r="I129" i="5" s="1"/>
  <c r="J129" i="5" s="1"/>
  <c r="I127" i="5" l="1"/>
  <c r="J127" i="5" s="1"/>
  <c r="F84" i="5"/>
  <c r="F85" i="5" s="1"/>
  <c r="D85" i="5"/>
  <c r="J85" i="5"/>
  <c r="Y65" i="5"/>
  <c r="H119" i="5" s="1"/>
  <c r="I85" i="5"/>
  <c r="J88" i="5"/>
  <c r="J89" i="5" s="1"/>
  <c r="G91" i="5"/>
  <c r="G98" i="5" s="1"/>
  <c r="T57" i="5"/>
  <c r="U56" i="5"/>
  <c r="U57" i="5" s="1"/>
  <c r="E68" i="5" s="1"/>
  <c r="X57" i="5"/>
  <c r="E69" i="5" s="1"/>
  <c r="K69" i="5" s="1"/>
  <c r="H131" i="5"/>
  <c r="I131" i="5" s="1"/>
  <c r="J131" i="5" s="1"/>
  <c r="I124" i="5"/>
  <c r="J124" i="5" s="1"/>
  <c r="W57" i="5"/>
  <c r="Y75" i="5"/>
  <c r="H121" i="5"/>
  <c r="I121" i="5" s="1"/>
  <c r="J121" i="5" s="1"/>
  <c r="Y77" i="5" l="1"/>
  <c r="H84" i="5"/>
  <c r="H85" i="5" s="1"/>
  <c r="G66" i="5"/>
  <c r="K66" i="5" s="1"/>
  <c r="I102" i="5"/>
  <c r="BC57" i="5"/>
  <c r="BC56" i="5"/>
  <c r="G85" i="5"/>
  <c r="K100" i="5"/>
  <c r="J104" i="5"/>
  <c r="H122" i="5"/>
  <c r="G142" i="5" s="1"/>
  <c r="I119" i="5"/>
  <c r="J119" i="5" s="1"/>
  <c r="J106" i="5" l="1"/>
  <c r="H133" i="5"/>
  <c r="I133" i="5" s="1"/>
  <c r="J133" i="5" s="1"/>
  <c r="I122" i="5"/>
  <c r="K68" i="5"/>
  <c r="AD74" i="5" s="1"/>
  <c r="AD76" i="5" s="1"/>
  <c r="E85" i="5"/>
  <c r="AD71" i="5"/>
  <c r="K85" i="5" l="1"/>
  <c r="AD78" i="5"/>
  <c r="F36" i="2"/>
  <c r="E14" i="3"/>
  <c r="E15" i="3"/>
  <c r="F3" i="2"/>
  <c r="E58" i="3" l="1"/>
  <c r="E60" i="3" s="1"/>
  <c r="E62" i="3" s="1"/>
  <c r="E27" i="3"/>
  <c r="E22" i="3"/>
  <c r="E21" i="3"/>
  <c r="E31" i="3" s="1"/>
  <c r="E16" i="3"/>
  <c r="E13" i="3"/>
  <c r="F27" i="2"/>
  <c r="F28" i="2" s="1"/>
  <c r="F5" i="2"/>
  <c r="F7" i="2" s="1"/>
  <c r="F9" i="2" s="1"/>
  <c r="F10" i="2" s="1"/>
  <c r="E17" i="3" l="1"/>
  <c r="G19" i="3" s="1"/>
  <c r="F29" i="2"/>
  <c r="F30" i="2"/>
  <c r="E23" i="3"/>
  <c r="E38" i="3"/>
  <c r="E39" i="3" s="1"/>
  <c r="G41" i="3" s="1"/>
  <c r="F17" i="2"/>
  <c r="F18" i="2" s="1"/>
  <c r="F11" i="2"/>
  <c r="F12" i="2" s="1"/>
  <c r="F13" i="2" s="1"/>
  <c r="E28" i="3" l="1"/>
  <c r="E29" i="3" s="1"/>
  <c r="E32" i="3" s="1"/>
  <c r="E33" i="3" s="1"/>
  <c r="G35" i="3" s="1"/>
  <c r="F19" i="2"/>
  <c r="F34" i="2"/>
  <c r="F31" i="2"/>
  <c r="F32" i="2" s="1"/>
  <c r="G25" i="3"/>
  <c r="E63" i="3" s="1"/>
  <c r="E64" i="3" s="1"/>
  <c r="E65" i="3" s="1"/>
  <c r="E66" i="3" s="1"/>
  <c r="F20" i="2"/>
  <c r="F21" i="2"/>
  <c r="F14" i="2"/>
  <c r="F15" i="2" s="1"/>
</calcChain>
</file>

<file path=xl/sharedStrings.xml><?xml version="1.0" encoding="utf-8"?>
<sst xmlns="http://schemas.openxmlformats.org/spreadsheetml/2006/main" count="370" uniqueCount="196">
  <si>
    <t>Dato</t>
  </si>
  <si>
    <t>Tekst</t>
  </si>
  <si>
    <t>Bil.</t>
  </si>
  <si>
    <t>Kontanter</t>
  </si>
  <si>
    <t>nr.</t>
  </si>
  <si>
    <t>Debet</t>
  </si>
  <si>
    <t>Kredit</t>
  </si>
  <si>
    <t>Råbalanse</t>
  </si>
  <si>
    <t>Resultat</t>
  </si>
  <si>
    <t>Balanse</t>
  </si>
  <si>
    <t>Inngående balanse</t>
  </si>
  <si>
    <t>Bankinnskudd</t>
  </si>
  <si>
    <t>Varekjøp</t>
  </si>
  <si>
    <t>Lønn</t>
  </si>
  <si>
    <t>Varebeholdning</t>
  </si>
  <si>
    <t>Varesalg</t>
  </si>
  <si>
    <t>Husleie</t>
  </si>
  <si>
    <t>Strøm</t>
  </si>
  <si>
    <t>Kontorrekvisita</t>
  </si>
  <si>
    <t>Salgskostnader</t>
  </si>
  <si>
    <t>driftskostnader</t>
  </si>
  <si>
    <t>Telefon og porto</t>
  </si>
  <si>
    <t>Saldobalanse</t>
  </si>
  <si>
    <t>Eiendeler</t>
  </si>
  <si>
    <t>Egenkapital og gjeld</t>
  </si>
  <si>
    <t>Budsjettkontroll:</t>
  </si>
  <si>
    <t>Budsjett</t>
  </si>
  <si>
    <t>Regnskap</t>
  </si>
  <si>
    <t>Avvik</t>
  </si>
  <si>
    <t>Varekostnad</t>
  </si>
  <si>
    <t>Andre driftskostnader</t>
  </si>
  <si>
    <t>Sum kostnader</t>
  </si>
  <si>
    <t>3000 Avg.pl.</t>
  </si>
  <si>
    <t>varesalg</t>
  </si>
  <si>
    <t>merverdiavgift</t>
  </si>
  <si>
    <t>2700 Utgående</t>
  </si>
  <si>
    <t>2710 Inngående</t>
  </si>
  <si>
    <t>2770 Skyldig</t>
  </si>
  <si>
    <t>2780 Påløpt</t>
  </si>
  <si>
    <t>arbeidsgiveravgift</t>
  </si>
  <si>
    <t>Feriepenger</t>
  </si>
  <si>
    <t>Arbeidsgiveravgift</t>
  </si>
  <si>
    <t>Varesalg kontant</t>
  </si>
  <si>
    <t>Innskudd</t>
  </si>
  <si>
    <t>17.12.</t>
  </si>
  <si>
    <t>Andre driftskostn.</t>
  </si>
  <si>
    <t>Skattetrekk</t>
  </si>
  <si>
    <t>A.g.a. på feriepenger</t>
  </si>
  <si>
    <t>OTP</t>
  </si>
  <si>
    <t xml:space="preserve">Varekjøp </t>
  </si>
  <si>
    <t>Telefon</t>
  </si>
  <si>
    <t>31.12.</t>
  </si>
  <si>
    <t>Annonser</t>
  </si>
  <si>
    <t>2.12.</t>
  </si>
  <si>
    <t>Overført utg. mva.</t>
  </si>
  <si>
    <t>2740 Oppgj.kto.</t>
  </si>
  <si>
    <t>Overf. inng. mva.</t>
  </si>
  <si>
    <t>Posteringer</t>
  </si>
  <si>
    <t>Skyldig arbeidsgiveravgift</t>
  </si>
  <si>
    <t>Påløpt arbeidsgiveravgift</t>
  </si>
  <si>
    <t>Obligatorisk tjenestepensjon</t>
  </si>
  <si>
    <t>Oppgjørskonto merverdiavg.</t>
  </si>
  <si>
    <t>Avgiftspliktig varesalg</t>
  </si>
  <si>
    <t>Resutatregnskap for desember 20x1</t>
  </si>
  <si>
    <t>Kostnader</t>
  </si>
  <si>
    <t>Varekostnader</t>
  </si>
  <si>
    <t>Lønn og sosiale kostnader</t>
  </si>
  <si>
    <t>Balanse per 31.12.20x1</t>
  </si>
  <si>
    <t>Kontanter og bankinnskudd</t>
  </si>
  <si>
    <t>Sum eiendeler</t>
  </si>
  <si>
    <t>Egenkapital</t>
  </si>
  <si>
    <t>Gjeld</t>
  </si>
  <si>
    <t>Offentlige avgifter</t>
  </si>
  <si>
    <t>Sum gjeld</t>
  </si>
  <si>
    <t>Sum egenkapital og gjeld</t>
  </si>
  <si>
    <t>Virkelig avanse i kroner:</t>
  </si>
  <si>
    <t>Virkelig avanse i prosent:</t>
  </si>
  <si>
    <t>Sum indirekte kostnader</t>
  </si>
  <si>
    <t>Avanse</t>
  </si>
  <si>
    <t>Inntakskost</t>
  </si>
  <si>
    <t>Salgspris ekskl. mva.</t>
  </si>
  <si>
    <t>feriepenger</t>
  </si>
  <si>
    <t>e)</t>
  </si>
  <si>
    <t>d)</t>
  </si>
  <si>
    <t>f)</t>
  </si>
  <si>
    <t>g)</t>
  </si>
  <si>
    <t>h)</t>
  </si>
  <si>
    <t>Fiskemottaket AS</t>
  </si>
  <si>
    <t>21.12.</t>
  </si>
  <si>
    <t>Nettgiro</t>
  </si>
  <si>
    <t>Løsning oppgave 10.1</t>
  </si>
  <si>
    <t>a)</t>
  </si>
  <si>
    <t>+</t>
  </si>
  <si>
    <t>Frakt og forsikring</t>
  </si>
  <si>
    <t>Inntakskost for hele partiet</t>
  </si>
  <si>
    <t>=</t>
  </si>
  <si>
    <t>b)</t>
  </si>
  <si>
    <t>Inntakskost per sykkel</t>
  </si>
  <si>
    <t>Selvkost</t>
  </si>
  <si>
    <t>25 % merverdiavgift</t>
  </si>
  <si>
    <t>Salgspris inkl. mva.</t>
  </si>
  <si>
    <t>c)</t>
  </si>
  <si>
    <t>Løsning oppgave 10.2</t>
  </si>
  <si>
    <t>Inntakskost per treningsapparat</t>
  </si>
  <si>
    <t>Salgspris uten merverdiavgift</t>
  </si>
  <si>
    <t>Salgspris med merverdiavgift</t>
  </si>
  <si>
    <t>Løsning oppgave 10.3</t>
  </si>
  <si>
    <t>Renteinntekter</t>
  </si>
  <si>
    <t>Husleiekostnader</t>
  </si>
  <si>
    <t>Rentekostnader</t>
  </si>
  <si>
    <t>Indirekte kostnader</t>
  </si>
  <si>
    <t>Salgsinntekter</t>
  </si>
  <si>
    <t>–</t>
  </si>
  <si>
    <t>Fortjeneste</t>
  </si>
  <si>
    <t>Bruttofortjeneste</t>
  </si>
  <si>
    <t>Innkjøpsverdi for hele varepartiet</t>
  </si>
  <si>
    <t>Salgspris uten mva</t>
  </si>
  <si>
    <t>Salgspris med mva.</t>
  </si>
  <si>
    <t>Inntakskost per bluse: kr 20 000 : 200 =</t>
  </si>
  <si>
    <t>Løsning oppgave 10.4</t>
  </si>
  <si>
    <t>Budsjetterte ind.kostnader</t>
  </si>
  <si>
    <t>Budsjetterte salgsinntekter</t>
  </si>
  <si>
    <t>Budsjettert overskudd (fortjeneste)</t>
  </si>
  <si>
    <t>Påløpte feriepenger</t>
  </si>
  <si>
    <t>2940 Påløpte</t>
  </si>
  <si>
    <t>i)</t>
  </si>
  <si>
    <r>
      <t xml:space="preserve">Innkjøpsverdi ifølge faktura: kr 4 000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 =</t>
    </r>
  </si>
  <si>
    <t>Inntakskost per sykkel: kr 43 000 : 10 =</t>
  </si>
  <si>
    <r>
      <t xml:space="preserve">30 % indirekte kostnader: kr 4 300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0,30 =</t>
    </r>
  </si>
  <si>
    <r>
      <t xml:space="preserve">15 % fortjeneste: kr 5 590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0,15 =</t>
    </r>
  </si>
  <si>
    <r>
      <t xml:space="preserve">40 % avanse: kr 4 300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0,40 =</t>
    </r>
  </si>
  <si>
    <t>140 % avanse</t>
  </si>
  <si>
    <r>
      <t xml:space="preserve">Indirekte kostnader i prosent: 1 650 000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>100 / 1 500 000 =</t>
    </r>
  </si>
  <si>
    <r>
      <t xml:space="preserve">Avanse i prosent: 2 100 000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1 500 000 =</t>
    </r>
  </si>
  <si>
    <r>
      <t xml:space="preserve">Fortjeneste i prosent: 450 000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3 150 000 =</t>
    </r>
  </si>
  <si>
    <r>
      <t xml:space="preserve">Bruttofortjeneste i prosent: 2 100 000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>100 / 3 600 000 =</t>
    </r>
  </si>
  <si>
    <r>
      <t xml:space="preserve">40 % indirekte kostnader: kr 5 000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0,40 =</t>
    </r>
  </si>
  <si>
    <r>
      <t xml:space="preserve">20 % fortjeneste: kr 7 000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</si>
  <si>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Avanse i kroner: kr (8 400 – 5 000) =</t>
  </si>
  <si>
    <t>Avanse i prosent: kr 3 400 i prosent av kr 5 000 =</t>
  </si>
  <si>
    <t>Tall fra resultatregnskapet til Lines Mote:</t>
  </si>
  <si>
    <t>Avanse = Salgsinntekter – varekostnader = kr (200 000 – 113 000) = kr 87 000</t>
  </si>
  <si>
    <r>
      <t xml:space="preserve">Avanseprosent: 87 000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113 000 = 77 %</t>
    </r>
  </si>
  <si>
    <t xml:space="preserve">Telefon </t>
  </si>
  <si>
    <r>
      <t xml:space="preserve"> i prosent: 75 000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113 000 =</t>
    </r>
  </si>
  <si>
    <t>Sum kostnader (selvkost)</t>
  </si>
  <si>
    <r>
      <t xml:space="preserve">Budsjettert fortjeneste i prosent: 12 000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100 / 188 000 =</t>
    </r>
  </si>
  <si>
    <t>5110 Obl.</t>
  </si>
  <si>
    <t>7780 Andre</t>
  </si>
  <si>
    <t>tjenestepensjon</t>
  </si>
  <si>
    <t xml:space="preserve">kr (182 000 – 109 400) = </t>
  </si>
  <si>
    <r>
      <t xml:space="preserve">100 % </t>
    </r>
    <r>
      <rPr>
        <sz val="11"/>
        <rFont val="Arial"/>
        <family val="2"/>
      </rPr>
      <t>∙</t>
    </r>
    <r>
      <rPr>
        <sz val="11"/>
        <rFont val="Times New Roman"/>
        <family val="1"/>
      </rPr>
      <t xml:space="preserve"> 72 600 / 109 400 =</t>
    </r>
  </si>
  <si>
    <r>
      <t xml:space="preserve">Virkelige indirekte kostnader i prosent: 100 % </t>
    </r>
    <r>
      <rPr>
        <sz val="12"/>
        <rFont val="Arial"/>
        <family val="2"/>
      </rPr>
      <t>∙</t>
    </r>
    <r>
      <rPr>
        <sz val="12"/>
        <rFont val="Times New Roman"/>
        <family val="1"/>
      </rPr>
      <t xml:space="preserve"> 69 884 / 109 400 = </t>
    </r>
  </si>
  <si>
    <t>Virkelig fortjeneste: kr (72 600 – 69 884) =</t>
  </si>
  <si>
    <t xml:space="preserve">Virkelig selvkost = varekostnader + indirekte kostnader = </t>
  </si>
  <si>
    <r>
      <t xml:space="preserve">Virkelig fortjeneste i prosent: 100 % </t>
    </r>
    <r>
      <rPr>
        <sz val="11"/>
        <rFont val="Arial"/>
        <family val="2"/>
      </rPr>
      <t>∙</t>
    </r>
    <r>
      <rPr>
        <sz val="11"/>
        <rFont val="Times New Roman"/>
        <family val="1"/>
      </rPr>
      <t xml:space="preserve"> 2 716 / 179 284 = </t>
    </r>
  </si>
  <si>
    <t xml:space="preserve">De totale indirekte kostnadene viser en nedgang i forhold til budsjett. Lønn og sosiale kostnader har økt med 6,6 %, </t>
  </si>
  <si>
    <t>mens resten av de indirekte kostnader med unntak av strøm viser en nedgang.</t>
  </si>
  <si>
    <t>Konto-</t>
  </si>
  <si>
    <t>kode</t>
  </si>
  <si>
    <t>Betalt til Skatteetaten</t>
  </si>
  <si>
    <t>Variable kostnader = varekostnader</t>
  </si>
  <si>
    <t>Dekningsbidrag</t>
  </si>
  <si>
    <t>I dette tilfellet er bruttofortjenesten lik dekningsbidraget. Det skyldes at Lines Mote</t>
  </si>
  <si>
    <t>anser at de indirekte kostnadene er faste.</t>
  </si>
  <si>
    <r>
      <t xml:space="preserve">Dekningsgrad: 2 100 000 </t>
    </r>
    <r>
      <rPr>
        <sz val="12"/>
        <rFont val="Aptos Narrow"/>
        <family val="2"/>
      </rPr>
      <t>∙</t>
    </r>
    <r>
      <rPr>
        <sz val="12"/>
        <rFont val="Times New Roman"/>
        <family val="1"/>
      </rPr>
      <t xml:space="preserve"> 100 / 3 600 000 =</t>
    </r>
  </si>
  <si>
    <t>For å få dekket alle kostnadene må dekningsbidraget dekke i faste kostnadene, som er</t>
  </si>
  <si>
    <t>kr 1 650 000. Se sum indirekte kostnader ovenfor.</t>
  </si>
  <si>
    <r>
      <t xml:space="preserve">Nullpunktomsetning: 1 650 000 </t>
    </r>
    <r>
      <rPr>
        <sz val="12"/>
        <rFont val="Aptos Narrow"/>
        <family val="2"/>
      </rPr>
      <t>∙</t>
    </r>
    <r>
      <rPr>
        <sz val="12"/>
        <rFont val="Times New Roman"/>
        <family val="1"/>
      </rPr>
      <t xml:space="preserve"> 100 / 58,3 =</t>
    </r>
  </si>
  <si>
    <t>Kontonavn</t>
  </si>
  <si>
    <t xml:space="preserve">Trykkfeil i læreboka. </t>
  </si>
  <si>
    <t>Gjelder postering av varekjøp</t>
  </si>
  <si>
    <t>22.12. Merverdiavgift skal</t>
  </si>
  <si>
    <t>kr 8 250)</t>
  </si>
  <si>
    <t>være kr 12 360 (i stedet for</t>
  </si>
  <si>
    <t>i kroner</t>
  </si>
  <si>
    <t>i prosent</t>
  </si>
  <si>
    <t>Årsaken til noe dårligere resultat enn budsjettert er første og fremst at salget er kr 18 000 lavere enn budsjettert.</t>
  </si>
  <si>
    <t>I utgangspunktet burde vi da forvente at også varekostnadene skulle falle med 9 %. Vi ser at varekostnadene</t>
  </si>
  <si>
    <t>I varehandel er bruttofortjenesten (avansen) et viktig lønnsomhetsmål. Bruttofortjenesten regner vi normalt i forhold til omsetningen, slik:</t>
  </si>
  <si>
    <t>Budsjettert bruttofortjeneste: 87 000 i prosent av 200 000 =</t>
  </si>
  <si>
    <t>Virkelig bruttofortjeneste: 72 600 i prosent av 182 000 =</t>
  </si>
  <si>
    <t xml:space="preserve">Det betyr at omsetningen har falt med 9 % i forhold til budsjett. </t>
  </si>
  <si>
    <t xml:space="preserve">har falt med bare 3,2 %. Det betyr at varekostnadene har økt relativt sett. </t>
  </si>
  <si>
    <t>Begge disse forholdene har ført til en svikt i avansen (bruttofortjenesten) på kr 14 400.</t>
  </si>
  <si>
    <t>En nedgang i bruttofortjenesten i prosent kan skyldes</t>
  </si>
  <si>
    <t>Lavere salgspriser</t>
  </si>
  <si>
    <t>Økte innkjøpspriser, svinn</t>
  </si>
  <si>
    <t>Etter de nye reglene pålegges arbeidsgiverne å betale forskuddstrekket til</t>
  </si>
  <si>
    <t>Skatteetaten samtidig med lønnsutbetalingen.</t>
  </si>
  <si>
    <t>På denne siden bruker vi de reglene om betaling av skattetrekk til Skatteetaten som trolig blir innført i 2025</t>
  </si>
  <si>
    <t>Fra 2025 vil det etter all sannsynlighet bli en endring i reglene om betaling</t>
  </si>
  <si>
    <t>av skattetrekk til Skatteetaten.</t>
  </si>
  <si>
    <t>Vi har valgt å vise løsningsforslag både etter nåværende regler (2024) og etter</t>
  </si>
  <si>
    <t>de forventede reglene fra og med 2025 der det er hensiktsmessig og mulig.</t>
  </si>
  <si>
    <t>I oppgave 10.4 bruker vi de reglene vi regner med blir gjeldende fra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</si>
</sst>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d/m/;@"/>
    <numFmt numFmtId="165" formatCode="0.0\ %"/>
    <numFmt numFmtId="166" formatCode="&quot;kr&quot;\ #,##0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sz val="12"/>
      <name val="Calibri"/>
      <family val="2"/>
    </font>
    <font>
      <b/>
      <i/>
      <sz val="12"/>
      <name val="Times New Roman"/>
      <family val="1"/>
    </font>
    <font>
      <sz val="12"/>
      <name val="Aptos Narrow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/>
    <xf numFmtId="0" fontId="3" fillId="0" borderId="3" xfId="0" quotePrefix="1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5" fillId="0" borderId="0" xfId="0" applyFont="1"/>
    <xf numFmtId="3" fontId="3" fillId="0" borderId="5" xfId="0" applyNumberFormat="1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0" xfId="0" applyFont="1"/>
    <xf numFmtId="3" fontId="8" fillId="0" borderId="9" xfId="0" applyNumberFormat="1" applyFont="1" applyBorder="1"/>
    <xf numFmtId="3" fontId="8" fillId="2" borderId="9" xfId="0" applyNumberFormat="1" applyFont="1" applyFill="1" applyBorder="1"/>
    <xf numFmtId="3" fontId="8" fillId="0" borderId="10" xfId="0" applyNumberFormat="1" applyFont="1" applyBorder="1"/>
    <xf numFmtId="3" fontId="8" fillId="2" borderId="10" xfId="0" applyNumberFormat="1" applyFont="1" applyFill="1" applyBorder="1"/>
    <xf numFmtId="1" fontId="8" fillId="0" borderId="10" xfId="0" applyNumberFormat="1" applyFont="1" applyBorder="1"/>
    <xf numFmtId="3" fontId="8" fillId="0" borderId="11" xfId="0" applyNumberFormat="1" applyFont="1" applyBorder="1"/>
    <xf numFmtId="3" fontId="8" fillId="2" borderId="11" xfId="0" applyNumberFormat="1" applyFont="1" applyFill="1" applyBorder="1"/>
    <xf numFmtId="0" fontId="8" fillId="0" borderId="9" xfId="0" applyFont="1" applyBorder="1" applyAlignment="1" applyProtection="1">
      <alignment horizontal="center"/>
      <protection locked="0"/>
    </xf>
    <xf numFmtId="1" fontId="8" fillId="2" borderId="10" xfId="0" applyNumberFormat="1" applyFont="1" applyFill="1" applyBorder="1"/>
    <xf numFmtId="0" fontId="8" fillId="0" borderId="10" xfId="0" applyFont="1" applyBorder="1" applyAlignment="1" applyProtection="1">
      <alignment horizontal="center"/>
      <protection locked="0"/>
    </xf>
    <xf numFmtId="164" fontId="8" fillId="0" borderId="10" xfId="0" applyNumberFormat="1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/>
    <xf numFmtId="164" fontId="8" fillId="0" borderId="12" xfId="0" applyNumberFormat="1" applyFont="1" applyBorder="1" applyAlignment="1" applyProtection="1">
      <alignment horizontal="right"/>
      <protection locked="0"/>
    </xf>
    <xf numFmtId="0" fontId="8" fillId="0" borderId="10" xfId="0" applyFont="1" applyBorder="1" applyProtection="1">
      <protection locked="0"/>
    </xf>
    <xf numFmtId="3" fontId="8" fillId="0" borderId="10" xfId="0" applyNumberFormat="1" applyFont="1" applyBorder="1" applyAlignment="1" applyProtection="1">
      <alignment horizontal="right"/>
      <protection locked="0"/>
    </xf>
    <xf numFmtId="3" fontId="8" fillId="0" borderId="9" xfId="0" applyNumberFormat="1" applyFont="1" applyBorder="1" applyAlignment="1" applyProtection="1">
      <alignment horizontal="right"/>
      <protection locked="0"/>
    </xf>
    <xf numFmtId="3" fontId="8" fillId="0" borderId="9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11" xfId="0" applyNumberFormat="1" applyFont="1" applyBorder="1" applyAlignment="1">
      <alignment horizontal="right"/>
    </xf>
    <xf numFmtId="0" fontId="8" fillId="0" borderId="14" xfId="0" applyFont="1" applyBorder="1"/>
    <xf numFmtId="0" fontId="9" fillId="0" borderId="0" xfId="0" applyFont="1"/>
    <xf numFmtId="1" fontId="8" fillId="0" borderId="10" xfId="0" applyNumberFormat="1" applyFont="1" applyBorder="1" applyAlignment="1" applyProtection="1">
      <alignment horizontal="center"/>
      <protection locked="0"/>
    </xf>
    <xf numFmtId="3" fontId="8" fillId="2" borderId="9" xfId="0" applyNumberFormat="1" applyFont="1" applyFill="1" applyBorder="1" applyAlignment="1" applyProtection="1">
      <alignment horizontal="right"/>
      <protection locked="0"/>
    </xf>
    <xf numFmtId="3" fontId="8" fillId="2" borderId="10" xfId="0" applyNumberFormat="1" applyFont="1" applyFill="1" applyBorder="1" applyAlignment="1" applyProtection="1">
      <alignment horizontal="right"/>
      <protection locked="0"/>
    </xf>
    <xf numFmtId="3" fontId="8" fillId="2" borderId="11" xfId="0" applyNumberFormat="1" applyFont="1" applyFill="1" applyBorder="1" applyAlignment="1" applyProtection="1">
      <alignment horizontal="right"/>
      <protection locked="0"/>
    </xf>
    <xf numFmtId="164" fontId="8" fillId="0" borderId="15" xfId="0" applyNumberFormat="1" applyFont="1" applyBorder="1" applyAlignment="1" applyProtection="1">
      <alignment horizontal="right"/>
      <protection locked="0"/>
    </xf>
    <xf numFmtId="164" fontId="8" fillId="0" borderId="15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6" xfId="0" applyFont="1" applyBorder="1"/>
    <xf numFmtId="0" fontId="8" fillId="0" borderId="12" xfId="0" applyFont="1" applyBorder="1" applyProtection="1">
      <protection locked="0"/>
    </xf>
    <xf numFmtId="0" fontId="3" fillId="0" borderId="17" xfId="0" applyFont="1" applyBorder="1"/>
    <xf numFmtId="0" fontId="3" fillId="0" borderId="18" xfId="0" applyFont="1" applyBorder="1"/>
    <xf numFmtId="0" fontId="3" fillId="0" borderId="13" xfId="0" applyFont="1" applyBorder="1" applyAlignment="1">
      <alignment horizontal="left"/>
    </xf>
    <xf numFmtId="1" fontId="8" fillId="0" borderId="9" xfId="0" applyNumberFormat="1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/>
    <xf numFmtId="3" fontId="8" fillId="0" borderId="15" xfId="0" applyNumberFormat="1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1" fontId="8" fillId="0" borderId="11" xfId="0" applyNumberFormat="1" applyFont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6" fillId="0" borderId="0" xfId="0" applyFont="1"/>
    <xf numFmtId="3" fontId="8" fillId="0" borderId="0" xfId="0" applyNumberFormat="1" applyFont="1"/>
    <xf numFmtId="0" fontId="10" fillId="0" borderId="0" xfId="0" applyFont="1"/>
    <xf numFmtId="3" fontId="8" fillId="0" borderId="5" xfId="0" applyNumberFormat="1" applyFont="1" applyBorder="1"/>
    <xf numFmtId="3" fontId="8" fillId="0" borderId="8" xfId="0" applyNumberFormat="1" applyFont="1" applyBorder="1"/>
    <xf numFmtId="165" fontId="3" fillId="0" borderId="0" xfId="1" applyNumberFormat="1" applyFont="1"/>
    <xf numFmtId="165" fontId="8" fillId="0" borderId="0" xfId="1" applyNumberFormat="1" applyFont="1"/>
    <xf numFmtId="0" fontId="8" fillId="0" borderId="5" xfId="0" applyFont="1" applyBorder="1"/>
    <xf numFmtId="3" fontId="8" fillId="0" borderId="1" xfId="0" applyNumberFormat="1" applyFont="1" applyBorder="1"/>
    <xf numFmtId="4" fontId="8" fillId="0" borderId="0" xfId="0" applyNumberFormat="1" applyFont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3" fontId="8" fillId="2" borderId="1" xfId="0" applyNumberFormat="1" applyFont="1" applyFill="1" applyBorder="1"/>
    <xf numFmtId="3" fontId="8" fillId="0" borderId="1" xfId="0" applyNumberFormat="1" applyFont="1" applyBorder="1" applyAlignment="1" applyProtection="1">
      <alignment horizontal="right"/>
      <protection locked="0"/>
    </xf>
    <xf numFmtId="3" fontId="8" fillId="2" borderId="1" xfId="0" applyNumberFormat="1" applyFont="1" applyFill="1" applyBorder="1" applyAlignment="1" applyProtection="1">
      <alignment horizontal="right"/>
      <protection locked="0"/>
    </xf>
    <xf numFmtId="1" fontId="8" fillId="0" borderId="1" xfId="0" applyNumberFormat="1" applyFont="1" applyBorder="1" applyAlignment="1">
      <alignment horizontal="right"/>
    </xf>
    <xf numFmtId="0" fontId="8" fillId="0" borderId="6" xfId="0" applyFont="1" applyBorder="1"/>
    <xf numFmtId="0" fontId="8" fillId="0" borderId="10" xfId="0" applyFont="1" applyBorder="1"/>
    <xf numFmtId="0" fontId="3" fillId="0" borderId="23" xfId="0" applyFont="1" applyBorder="1" applyAlignment="1">
      <alignment horizontal="center"/>
    </xf>
    <xf numFmtId="164" fontId="8" fillId="0" borderId="24" xfId="0" applyNumberFormat="1" applyFont="1" applyBorder="1" applyAlignment="1" applyProtection="1">
      <alignment horizontal="right"/>
      <protection locked="0"/>
    </xf>
    <xf numFmtId="0" fontId="8" fillId="0" borderId="24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2" fillId="0" borderId="25" xfId="0" applyFont="1" applyBorder="1"/>
    <xf numFmtId="49" fontId="4" fillId="0" borderId="16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6" xfId="0" applyNumberFormat="1" applyFont="1" applyBorder="1"/>
    <xf numFmtId="2" fontId="3" fillId="0" borderId="6" xfId="0" applyNumberFormat="1" applyFont="1" applyBorder="1" applyAlignment="1">
      <alignment horizontal="left" indent="1"/>
    </xf>
    <xf numFmtId="2" fontId="3" fillId="0" borderId="5" xfId="0" applyNumberFormat="1" applyFont="1" applyBorder="1" applyAlignment="1">
      <alignment horizontal="left" indent="1"/>
    </xf>
    <xf numFmtId="0" fontId="3" fillId="0" borderId="26" xfId="0" applyFont="1" applyBorder="1"/>
    <xf numFmtId="0" fontId="3" fillId="0" borderId="5" xfId="0" applyFont="1" applyBorder="1" applyAlignment="1">
      <alignment horizontal="left" indent="1"/>
    </xf>
    <xf numFmtId="3" fontId="3" fillId="0" borderId="0" xfId="0" applyNumberFormat="1" applyFont="1"/>
    <xf numFmtId="164" fontId="8" fillId="0" borderId="10" xfId="0" quotePrefix="1" applyNumberFormat="1" applyFont="1" applyBorder="1" applyAlignment="1" applyProtection="1">
      <alignment horizontal="right"/>
      <protection locked="0"/>
    </xf>
    <xf numFmtId="42" fontId="3" fillId="0" borderId="0" xfId="0" applyNumberFormat="1" applyFont="1"/>
    <xf numFmtId="0" fontId="3" fillId="0" borderId="0" xfId="0" quotePrefix="1" applyFont="1"/>
    <xf numFmtId="0" fontId="3" fillId="0" borderId="0" xfId="0" quotePrefix="1" applyFont="1" applyAlignment="1">
      <alignment horizontal="right"/>
    </xf>
    <xf numFmtId="42" fontId="3" fillId="0" borderId="8" xfId="0" applyNumberFormat="1" applyFont="1" applyBorder="1"/>
    <xf numFmtId="42" fontId="3" fillId="0" borderId="5" xfId="0" applyNumberFormat="1" applyFont="1" applyBorder="1"/>
    <xf numFmtId="44" fontId="3" fillId="0" borderId="0" xfId="0" applyNumberFormat="1" applyFont="1"/>
    <xf numFmtId="44" fontId="3" fillId="0" borderId="8" xfId="0" applyNumberFormat="1" applyFont="1" applyBorder="1"/>
    <xf numFmtId="44" fontId="3" fillId="0" borderId="5" xfId="0" applyNumberFormat="1" applyFont="1" applyBorder="1"/>
    <xf numFmtId="9" fontId="3" fillId="0" borderId="8" xfId="0" applyNumberFormat="1" applyFont="1" applyBorder="1"/>
    <xf numFmtId="0" fontId="3" fillId="0" borderId="0" xfId="0" applyFont="1" applyAlignment="1">
      <alignment horizontal="right"/>
    </xf>
    <xf numFmtId="165" fontId="3" fillId="0" borderId="8" xfId="0" applyNumberFormat="1" applyFont="1" applyBorder="1"/>
    <xf numFmtId="0" fontId="12" fillId="0" borderId="0" xfId="0" applyFont="1"/>
    <xf numFmtId="3" fontId="2" fillId="0" borderId="0" xfId="0" applyNumberFormat="1" applyFont="1"/>
    <xf numFmtId="3" fontId="3" fillId="0" borderId="8" xfId="0" applyNumberFormat="1" applyFont="1" applyBorder="1"/>
    <xf numFmtId="3" fontId="9" fillId="0" borderId="0" xfId="0" applyNumberFormat="1" applyFont="1"/>
    <xf numFmtId="165" fontId="9" fillId="0" borderId="0" xfId="1" applyNumberFormat="1" applyFont="1"/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6" fontId="8" fillId="0" borderId="8" xfId="0" applyNumberFormat="1" applyFont="1" applyBorder="1"/>
    <xf numFmtId="165" fontId="3" fillId="0" borderId="5" xfId="1" applyNumberFormat="1" applyFont="1" applyBorder="1"/>
    <xf numFmtId="165" fontId="3" fillId="0" borderId="8" xfId="1" applyNumberFormat="1" applyFont="1" applyBorder="1"/>
    <xf numFmtId="166" fontId="3" fillId="0" borderId="8" xfId="0" applyNumberFormat="1" applyFont="1" applyBorder="1"/>
    <xf numFmtId="166" fontId="4" fillId="0" borderId="8" xfId="0" applyNumberFormat="1" applyFont="1" applyBorder="1"/>
    <xf numFmtId="165" fontId="8" fillId="0" borderId="8" xfId="1" applyNumberFormat="1" applyFont="1" applyBorder="1"/>
    <xf numFmtId="0" fontId="8" fillId="0" borderId="13" xfId="0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5" fillId="3" borderId="17" xfId="0" applyFont="1" applyFill="1" applyBorder="1"/>
    <xf numFmtId="0" fontId="5" fillId="3" borderId="2" xfId="0" applyFont="1" applyFill="1" applyBorder="1"/>
    <xf numFmtId="0" fontId="5" fillId="3" borderId="7" xfId="0" applyFont="1" applyFill="1" applyBorder="1"/>
    <xf numFmtId="0" fontId="5" fillId="3" borderId="3" xfId="0" applyFont="1" applyFill="1" applyBorder="1"/>
    <xf numFmtId="0" fontId="5" fillId="3" borderId="13" xfId="0" applyFont="1" applyFill="1" applyBorder="1"/>
    <xf numFmtId="0" fontId="5" fillId="3" borderId="23" xfId="0" applyFont="1" applyFill="1" applyBorder="1"/>
    <xf numFmtId="0" fontId="8" fillId="0" borderId="16" xfId="0" applyFont="1" applyBorder="1" applyAlignment="1">
      <alignment horizontal="center"/>
    </xf>
    <xf numFmtId="0" fontId="3" fillId="0" borderId="16" xfId="0" applyFont="1" applyBorder="1"/>
    <xf numFmtId="165" fontId="3" fillId="0" borderId="16" xfId="1" applyNumberFormat="1" applyFont="1" applyBorder="1"/>
    <xf numFmtId="0" fontId="3" fillId="0" borderId="13" xfId="0" applyFont="1" applyBorder="1"/>
    <xf numFmtId="165" fontId="3" fillId="0" borderId="1" xfId="1" applyNumberFormat="1" applyFont="1" applyBorder="1"/>
    <xf numFmtId="0" fontId="3" fillId="0" borderId="15" xfId="0" applyFont="1" applyBorder="1"/>
    <xf numFmtId="0" fontId="3" fillId="0" borderId="14" xfId="0" applyFont="1" applyBorder="1"/>
    <xf numFmtId="3" fontId="3" fillId="0" borderId="10" xfId="0" applyNumberFormat="1" applyFont="1" applyBorder="1"/>
    <xf numFmtId="165" fontId="3" fillId="0" borderId="10" xfId="1" applyNumberFormat="1" applyFont="1" applyBorder="1"/>
    <xf numFmtId="165" fontId="3" fillId="0" borderId="4" xfId="1" applyNumberFormat="1" applyFont="1" applyBorder="1"/>
    <xf numFmtId="0" fontId="8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0" borderId="0" xfId="2" applyFont="1"/>
    <xf numFmtId="0" fontId="14" fillId="0" borderId="27" xfId="2" applyFont="1" applyBorder="1"/>
    <xf numFmtId="0" fontId="14" fillId="0" borderId="28" xfId="2" applyFont="1" applyBorder="1"/>
    <xf numFmtId="0" fontId="14" fillId="0" borderId="29" xfId="2" applyFont="1" applyBorder="1"/>
    <xf numFmtId="0" fontId="14" fillId="0" borderId="30" xfId="2" applyFont="1" applyBorder="1"/>
    <xf numFmtId="0" fontId="14" fillId="0" borderId="31" xfId="2" applyFont="1" applyBorder="1"/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32" xfId="2" applyFont="1" applyBorder="1"/>
    <xf numFmtId="0" fontId="14" fillId="0" borderId="33" xfId="2" applyFont="1" applyBorder="1"/>
    <xf numFmtId="0" fontId="14" fillId="0" borderId="34" xfId="2" applyFont="1" applyBorder="1"/>
  </cellXfs>
  <cellStyles count="3">
    <cellStyle name="Normal" xfId="0" builtinId="0"/>
    <cellStyle name="Normal 2" xfId="2" xr:uid="{00000000-0005-0000-0000-000001000000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D5B8-87C2-4CBB-9460-E6857884F76E}">
  <sheetPr>
    <tabColor rgb="FFFFC000"/>
  </sheetPr>
  <dimension ref="A3:Q16"/>
  <sheetViews>
    <sheetView showGridLines="0" workbookViewId="0">
      <selection activeCell="N16" sqref="N16"/>
    </sheetView>
  </sheetViews>
  <sheetFormatPr baseColWidth="10" defaultRowHeight="18.75" x14ac:dyDescent="0.3"/>
  <cols>
    <col min="1" max="1" width="2.42578125" style="154" customWidth="1"/>
    <col min="2" max="2" width="8.42578125" style="154" customWidth="1"/>
    <col min="3" max="3" width="6.42578125" style="154" bestFit="1" customWidth="1"/>
    <col min="4" max="6" width="11.42578125" style="154"/>
    <col min="7" max="7" width="5" style="154" customWidth="1"/>
    <col min="8" max="8" width="10.28515625" style="154" customWidth="1"/>
    <col min="9" max="9" width="4.42578125" style="154" customWidth="1"/>
    <col min="10" max="10" width="12.140625" style="154" customWidth="1"/>
    <col min="11" max="11" width="7.7109375" style="154" customWidth="1"/>
    <col min="12" max="16384" width="11.42578125" style="154"/>
  </cols>
  <sheetData>
    <row r="3" spans="1:17" ht="19.5" thickBot="1" x14ac:dyDescent="0.35"/>
    <row r="4" spans="1:17" x14ac:dyDescent="0.3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7" x14ac:dyDescent="0.3">
      <c r="A5" s="158"/>
      <c r="B5" s="154" t="s">
        <v>191</v>
      </c>
      <c r="K5" s="159"/>
    </row>
    <row r="6" spans="1:17" x14ac:dyDescent="0.3">
      <c r="A6" s="158"/>
      <c r="B6" s="154" t="s">
        <v>192</v>
      </c>
      <c r="K6" s="159"/>
    </row>
    <row r="7" spans="1:17" x14ac:dyDescent="0.3">
      <c r="A7" s="158"/>
      <c r="K7" s="159"/>
    </row>
    <row r="8" spans="1:17" x14ac:dyDescent="0.3">
      <c r="A8" s="158"/>
      <c r="B8" s="154" t="s">
        <v>188</v>
      </c>
      <c r="K8" s="159"/>
    </row>
    <row r="9" spans="1:17" x14ac:dyDescent="0.3">
      <c r="A9" s="158"/>
      <c r="B9" s="154" t="s">
        <v>189</v>
      </c>
      <c r="K9" s="159"/>
    </row>
    <row r="10" spans="1:17" x14ac:dyDescent="0.3">
      <c r="A10" s="158"/>
      <c r="K10" s="159"/>
    </row>
    <row r="11" spans="1:17" x14ac:dyDescent="0.3">
      <c r="A11" s="158"/>
      <c r="B11" s="154" t="s">
        <v>193</v>
      </c>
      <c r="K11" s="159"/>
    </row>
    <row r="12" spans="1:17" x14ac:dyDescent="0.3">
      <c r="A12" s="158"/>
      <c r="B12" s="154" t="s">
        <v>194</v>
      </c>
      <c r="J12" s="160"/>
      <c r="K12" s="159"/>
    </row>
    <row r="13" spans="1:17" x14ac:dyDescent="0.3">
      <c r="A13" s="158"/>
      <c r="K13" s="159"/>
      <c r="Q13" s="161"/>
    </row>
    <row r="14" spans="1:17" x14ac:dyDescent="0.3">
      <c r="A14" s="158"/>
      <c r="B14" s="154" t="s">
        <v>195</v>
      </c>
      <c r="K14" s="159"/>
      <c r="Q14" s="161"/>
    </row>
    <row r="15" spans="1:17" x14ac:dyDescent="0.3">
      <c r="A15" s="158"/>
      <c r="K15" s="159"/>
    </row>
    <row r="16" spans="1:17" ht="19.5" thickBot="1" x14ac:dyDescent="0.35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164"/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opLeftCell="A15" workbookViewId="0">
      <selection activeCell="B34" sqref="B34"/>
    </sheetView>
  </sheetViews>
  <sheetFormatPr baseColWidth="10" defaultRowHeight="15.75" x14ac:dyDescent="0.25"/>
  <cols>
    <col min="1" max="1" width="6.7109375" style="5" customWidth="1"/>
    <col min="2" max="4" width="11.42578125" style="5"/>
    <col min="5" max="5" width="13.140625" style="96" bestFit="1" customWidth="1"/>
    <col min="6" max="6" width="14.28515625" style="91" bestFit="1" customWidth="1"/>
    <col min="7" max="16384" width="11.42578125" style="5"/>
  </cols>
  <sheetData>
    <row r="1" spans="1:13" x14ac:dyDescent="0.25">
      <c r="A1" s="7" t="s">
        <v>90</v>
      </c>
    </row>
    <row r="3" spans="1:13" x14ac:dyDescent="0.25">
      <c r="A3" s="5" t="s">
        <v>91</v>
      </c>
      <c r="B3" s="5" t="s">
        <v>126</v>
      </c>
      <c r="F3" s="91">
        <f>4000*10</f>
        <v>40000</v>
      </c>
    </row>
    <row r="4" spans="1:13" x14ac:dyDescent="0.25">
      <c r="A4" s="93" t="s">
        <v>92</v>
      </c>
      <c r="B4" s="5" t="s">
        <v>93</v>
      </c>
      <c r="F4" s="94">
        <v>3000</v>
      </c>
    </row>
    <row r="5" spans="1:13" s="59" customFormat="1" ht="20.25" x14ac:dyDescent="0.3">
      <c r="A5" s="93" t="s">
        <v>95</v>
      </c>
      <c r="B5" s="5" t="s">
        <v>94</v>
      </c>
      <c r="C5" s="5"/>
      <c r="D5" s="5"/>
      <c r="E5" s="96"/>
      <c r="F5" s="95">
        <f>SUM(F3:F4)</f>
        <v>43000</v>
      </c>
      <c r="G5" s="5"/>
      <c r="H5" s="5"/>
      <c r="I5" s="5"/>
      <c r="J5" s="5"/>
      <c r="K5" s="5"/>
      <c r="L5" s="5"/>
    </row>
    <row r="7" spans="1:13" x14ac:dyDescent="0.25">
      <c r="B7" s="5" t="s">
        <v>127</v>
      </c>
      <c r="F7" s="94">
        <f>F5/10</f>
        <v>4300</v>
      </c>
    </row>
    <row r="9" spans="1:13" x14ac:dyDescent="0.25">
      <c r="A9" s="5" t="s">
        <v>96</v>
      </c>
      <c r="B9" s="5" t="s">
        <v>97</v>
      </c>
      <c r="F9" s="96">
        <f>F7</f>
        <v>4300</v>
      </c>
    </row>
    <row r="10" spans="1:13" x14ac:dyDescent="0.25">
      <c r="A10" s="93" t="s">
        <v>92</v>
      </c>
      <c r="B10" s="5" t="s">
        <v>128</v>
      </c>
      <c r="F10" s="97">
        <f>F9*0.3</f>
        <v>1290</v>
      </c>
    </row>
    <row r="11" spans="1:13" s="59" customFormat="1" ht="20.25" x14ac:dyDescent="0.3">
      <c r="A11" s="93" t="s">
        <v>95</v>
      </c>
      <c r="B11" s="5" t="s">
        <v>98</v>
      </c>
      <c r="C11" s="5"/>
      <c r="D11" s="5"/>
      <c r="F11" s="96">
        <f>SUM(F9:F10)</f>
        <v>5590</v>
      </c>
      <c r="G11" s="5"/>
      <c r="H11" s="5"/>
      <c r="I11" s="5"/>
      <c r="J11" s="5"/>
      <c r="K11" s="5"/>
      <c r="L11" s="5"/>
      <c r="M11" s="5"/>
    </row>
    <row r="12" spans="1:13" x14ac:dyDescent="0.25">
      <c r="A12" s="93" t="s">
        <v>92</v>
      </c>
      <c r="B12" s="5" t="s">
        <v>129</v>
      </c>
      <c r="F12" s="97">
        <f>F11*0.15</f>
        <v>838.5</v>
      </c>
    </row>
    <row r="13" spans="1:13" s="59" customFormat="1" ht="20.25" x14ac:dyDescent="0.3">
      <c r="A13" s="93" t="s">
        <v>95</v>
      </c>
      <c r="B13" s="5" t="s">
        <v>80</v>
      </c>
      <c r="C13" s="5"/>
      <c r="D13" s="5"/>
      <c r="F13" s="96">
        <f>SUM(F11:F12)</f>
        <v>6428.5</v>
      </c>
      <c r="G13" s="5"/>
      <c r="H13" s="5"/>
      <c r="I13" s="5"/>
      <c r="J13" s="5"/>
      <c r="K13" s="5"/>
    </row>
    <row r="14" spans="1:13" x14ac:dyDescent="0.25">
      <c r="A14" s="93" t="s">
        <v>92</v>
      </c>
      <c r="B14" s="5" t="s">
        <v>99</v>
      </c>
      <c r="F14" s="96">
        <f>F13*0.25</f>
        <v>1607.125</v>
      </c>
    </row>
    <row r="15" spans="1:13" s="59" customFormat="1" ht="20.25" x14ac:dyDescent="0.3">
      <c r="A15" s="93" t="s">
        <v>95</v>
      </c>
      <c r="B15" s="5" t="s">
        <v>100</v>
      </c>
      <c r="C15" s="5"/>
      <c r="D15" s="5"/>
      <c r="F15" s="98">
        <f>SUM(F13:F14)</f>
        <v>8035.625</v>
      </c>
      <c r="G15" s="5"/>
      <c r="H15" s="5"/>
      <c r="I15" s="5"/>
      <c r="J15" s="5"/>
      <c r="K15" s="5"/>
      <c r="L15" s="5"/>
      <c r="M15" s="5"/>
    </row>
    <row r="16" spans="1:13" x14ac:dyDescent="0.25">
      <c r="F16" s="96"/>
    </row>
    <row r="17" spans="1:14" x14ac:dyDescent="0.25">
      <c r="A17" s="5" t="s">
        <v>101</v>
      </c>
      <c r="B17" s="5" t="s">
        <v>79</v>
      </c>
      <c r="F17" s="96">
        <f>F9</f>
        <v>4300</v>
      </c>
    </row>
    <row r="18" spans="1:14" x14ac:dyDescent="0.25">
      <c r="A18" s="93" t="s">
        <v>92</v>
      </c>
      <c r="B18" s="5" t="s">
        <v>130</v>
      </c>
      <c r="F18" s="97">
        <f>F17*0.4</f>
        <v>1720</v>
      </c>
    </row>
    <row r="19" spans="1:14" s="59" customFormat="1" ht="20.25" x14ac:dyDescent="0.3">
      <c r="A19" s="93" t="s">
        <v>95</v>
      </c>
      <c r="B19" s="5" t="s">
        <v>80</v>
      </c>
      <c r="C19" s="5"/>
      <c r="D19" s="5"/>
      <c r="F19" s="96">
        <f>SUM(F17:F18)</f>
        <v>6020</v>
      </c>
      <c r="G19" s="5"/>
      <c r="H19" s="5"/>
      <c r="I19" s="5"/>
      <c r="J19" s="5"/>
      <c r="K19" s="5"/>
    </row>
    <row r="20" spans="1:14" x14ac:dyDescent="0.25">
      <c r="A20" s="93" t="s">
        <v>92</v>
      </c>
      <c r="B20" s="5" t="s">
        <v>99</v>
      </c>
      <c r="F20" s="97">
        <f>F19*0.25</f>
        <v>1505</v>
      </c>
    </row>
    <row r="21" spans="1:14" s="59" customFormat="1" ht="20.25" x14ac:dyDescent="0.3">
      <c r="A21" s="93" t="s">
        <v>95</v>
      </c>
      <c r="B21" s="5" t="s">
        <v>100</v>
      </c>
      <c r="C21" s="5"/>
      <c r="D21" s="5"/>
      <c r="F21" s="97">
        <f>SUM(F19:F20)</f>
        <v>7525</v>
      </c>
      <c r="G21" s="5"/>
      <c r="H21" s="5"/>
      <c r="I21" s="5"/>
      <c r="J21" s="5"/>
      <c r="K21" s="5"/>
      <c r="L21" s="5"/>
      <c r="M21" s="5"/>
      <c r="N21" s="5"/>
    </row>
    <row r="24" spans="1:14" x14ac:dyDescent="0.25">
      <c r="A24" s="7" t="s">
        <v>102</v>
      </c>
    </row>
    <row r="26" spans="1:14" x14ac:dyDescent="0.25">
      <c r="A26" s="5" t="s">
        <v>91</v>
      </c>
      <c r="B26" s="5" t="s">
        <v>103</v>
      </c>
      <c r="F26" s="91">
        <v>5000</v>
      </c>
    </row>
    <row r="27" spans="1:14" x14ac:dyDescent="0.25">
      <c r="A27" s="93" t="s">
        <v>92</v>
      </c>
      <c r="B27" s="5" t="s">
        <v>136</v>
      </c>
      <c r="F27" s="94">
        <f>F26*0.4</f>
        <v>2000</v>
      </c>
    </row>
    <row r="28" spans="1:14" s="59" customFormat="1" ht="20.25" x14ac:dyDescent="0.3">
      <c r="A28" s="93" t="s">
        <v>95</v>
      </c>
      <c r="B28" s="5" t="s">
        <v>98</v>
      </c>
      <c r="C28" s="5"/>
      <c r="D28" s="5"/>
      <c r="E28" s="96"/>
      <c r="F28" s="91">
        <f>SUM(F26:F27)</f>
        <v>7000</v>
      </c>
      <c r="G28" s="5"/>
      <c r="H28" s="5"/>
    </row>
    <row r="29" spans="1:14" x14ac:dyDescent="0.25">
      <c r="A29" s="93" t="s">
        <v>92</v>
      </c>
      <c r="B29" s="5" t="s">
        <v>137</v>
      </c>
      <c r="F29" s="94">
        <f>F28*0.2</f>
        <v>1400</v>
      </c>
    </row>
    <row r="30" spans="1:14" s="59" customFormat="1" ht="20.25" x14ac:dyDescent="0.3">
      <c r="A30" s="93" t="s">
        <v>95</v>
      </c>
      <c r="B30" s="5" t="s">
        <v>104</v>
      </c>
      <c r="C30" s="5"/>
      <c r="D30" s="5"/>
      <c r="E30" s="96"/>
      <c r="F30" s="91">
        <f>SUM(F28:F29)</f>
        <v>8400</v>
      </c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93" t="s">
        <v>92</v>
      </c>
      <c r="B31" s="5" t="s">
        <v>99</v>
      </c>
      <c r="F31" s="91">
        <f>F30*0.25</f>
        <v>2100</v>
      </c>
    </row>
    <row r="32" spans="1:14" s="59" customFormat="1" ht="20.25" x14ac:dyDescent="0.3">
      <c r="A32" s="93" t="s">
        <v>95</v>
      </c>
      <c r="B32" s="5" t="s">
        <v>105</v>
      </c>
      <c r="C32" s="5"/>
      <c r="D32" s="5"/>
      <c r="E32" s="96"/>
      <c r="F32" s="95">
        <f>SUM(F30:F31)</f>
        <v>10500</v>
      </c>
      <c r="G32" s="5"/>
      <c r="H32" s="91"/>
      <c r="I32" s="5"/>
      <c r="J32" s="5"/>
      <c r="K32" s="5"/>
      <c r="L32" s="5"/>
      <c r="M32" s="5"/>
      <c r="N32" s="5"/>
    </row>
    <row r="34" spans="1:6" x14ac:dyDescent="0.25">
      <c r="A34" s="5" t="s">
        <v>96</v>
      </c>
      <c r="B34" s="5" t="s">
        <v>138</v>
      </c>
      <c r="F34" s="91">
        <f>F30-F26</f>
        <v>3400</v>
      </c>
    </row>
    <row r="36" spans="1:6" x14ac:dyDescent="0.25">
      <c r="B36" s="5" t="s">
        <v>139</v>
      </c>
      <c r="F36" s="99">
        <f>F34/F26</f>
        <v>0.68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10.1 og 10.2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8"/>
  <sheetViews>
    <sheetView showGridLines="0" topLeftCell="A46" workbookViewId="0">
      <selection activeCell="K55" sqref="K55"/>
    </sheetView>
  </sheetViews>
  <sheetFormatPr baseColWidth="10" defaultRowHeight="15.75" x14ac:dyDescent="0.25"/>
  <cols>
    <col min="1" max="1" width="6.7109375" style="5" customWidth="1"/>
    <col min="2" max="3" width="11.42578125" style="5"/>
    <col min="4" max="4" width="12.7109375" style="5" customWidth="1"/>
    <col min="5" max="5" width="14.28515625" style="91" bestFit="1" customWidth="1"/>
    <col min="6" max="6" width="7.42578125" style="5" bestFit="1" customWidth="1"/>
    <col min="7" max="7" width="8.5703125" style="5" bestFit="1" customWidth="1"/>
    <col min="8" max="8" width="14.28515625" style="5" bestFit="1" customWidth="1"/>
    <col min="9" max="16384" width="11.42578125" style="5"/>
  </cols>
  <sheetData>
    <row r="1" spans="1:7" x14ac:dyDescent="0.25">
      <c r="A1" s="7" t="s">
        <v>106</v>
      </c>
    </row>
    <row r="3" spans="1:7" x14ac:dyDescent="0.25">
      <c r="B3" s="102" t="s">
        <v>140</v>
      </c>
    </row>
    <row r="4" spans="1:7" x14ac:dyDescent="0.25">
      <c r="B4" s="5" t="s">
        <v>15</v>
      </c>
      <c r="E4" s="91">
        <v>3600000</v>
      </c>
    </row>
    <row r="5" spans="1:7" x14ac:dyDescent="0.25">
      <c r="B5" s="5" t="s">
        <v>107</v>
      </c>
      <c r="E5" s="91">
        <v>1000</v>
      </c>
    </row>
    <row r="6" spans="1:7" x14ac:dyDescent="0.25">
      <c r="B6" s="5" t="s">
        <v>65</v>
      </c>
      <c r="E6" s="91">
        <v>1500000</v>
      </c>
    </row>
    <row r="7" spans="1:7" x14ac:dyDescent="0.25">
      <c r="B7" s="5" t="s">
        <v>66</v>
      </c>
      <c r="E7" s="91">
        <v>940000</v>
      </c>
    </row>
    <row r="8" spans="1:7" x14ac:dyDescent="0.25">
      <c r="B8" s="5" t="s">
        <v>108</v>
      </c>
      <c r="E8" s="91">
        <v>240000</v>
      </c>
    </row>
    <row r="9" spans="1:7" x14ac:dyDescent="0.25">
      <c r="B9" s="5" t="s">
        <v>30</v>
      </c>
      <c r="E9" s="91">
        <v>455000</v>
      </c>
    </row>
    <row r="10" spans="1:7" x14ac:dyDescent="0.25">
      <c r="B10" s="5" t="s">
        <v>109</v>
      </c>
      <c r="E10" s="91">
        <v>15000</v>
      </c>
      <c r="G10" s="91"/>
    </row>
    <row r="12" spans="1:7" x14ac:dyDescent="0.25">
      <c r="A12" s="5" t="s">
        <v>91</v>
      </c>
      <c r="B12" s="7" t="s">
        <v>110</v>
      </c>
    </row>
    <row r="13" spans="1:7" x14ac:dyDescent="0.25">
      <c r="B13" s="5" t="s">
        <v>66</v>
      </c>
      <c r="E13" s="91">
        <f>E7</f>
        <v>940000</v>
      </c>
    </row>
    <row r="14" spans="1:7" x14ac:dyDescent="0.25">
      <c r="B14" s="5" t="s">
        <v>108</v>
      </c>
      <c r="E14" s="91">
        <f t="shared" ref="E14:E15" si="0">E8</f>
        <v>240000</v>
      </c>
    </row>
    <row r="15" spans="1:7" x14ac:dyDescent="0.25">
      <c r="B15" s="5" t="s">
        <v>30</v>
      </c>
      <c r="E15" s="91">
        <f t="shared" si="0"/>
        <v>455000</v>
      </c>
    </row>
    <row r="16" spans="1:7" x14ac:dyDescent="0.25">
      <c r="B16" s="5" t="s">
        <v>109</v>
      </c>
      <c r="E16" s="91">
        <f t="shared" ref="E16" si="1">E10</f>
        <v>15000</v>
      </c>
    </row>
    <row r="17" spans="1:15" s="59" customFormat="1" ht="20.25" x14ac:dyDescent="0.3">
      <c r="A17" s="5"/>
      <c r="B17" s="5" t="s">
        <v>77</v>
      </c>
      <c r="C17" s="5"/>
      <c r="D17" s="5"/>
      <c r="E17" s="95">
        <f>SUM(E13:E16)</f>
        <v>1650000</v>
      </c>
      <c r="F17" s="5"/>
      <c r="G17" s="5"/>
      <c r="H17" s="91"/>
      <c r="I17" s="5"/>
      <c r="J17" s="5"/>
      <c r="K17" s="5"/>
      <c r="L17" s="5"/>
      <c r="M17" s="91"/>
    </row>
    <row r="19" spans="1:15" x14ac:dyDescent="0.25">
      <c r="B19" s="5" t="s">
        <v>132</v>
      </c>
      <c r="G19" s="101">
        <f>E17/E6</f>
        <v>1.1000000000000001</v>
      </c>
    </row>
    <row r="21" spans="1:15" x14ac:dyDescent="0.25">
      <c r="A21" s="5" t="s">
        <v>96</v>
      </c>
      <c r="B21" s="5" t="s">
        <v>111</v>
      </c>
      <c r="E21" s="91">
        <f>E4</f>
        <v>3600000</v>
      </c>
    </row>
    <row r="22" spans="1:15" x14ac:dyDescent="0.25">
      <c r="A22" s="100" t="s">
        <v>112</v>
      </c>
      <c r="B22" s="5" t="s">
        <v>65</v>
      </c>
      <c r="E22" s="91">
        <f>E6</f>
        <v>1500000</v>
      </c>
    </row>
    <row r="23" spans="1:15" s="59" customFormat="1" ht="20.25" x14ac:dyDescent="0.3">
      <c r="A23" s="93" t="s">
        <v>95</v>
      </c>
      <c r="B23" s="5" t="s">
        <v>78</v>
      </c>
      <c r="C23" s="5"/>
      <c r="D23" s="5"/>
      <c r="E23" s="95">
        <f>E21-E22</f>
        <v>2100000</v>
      </c>
      <c r="F23" s="5"/>
      <c r="G23" s="5"/>
      <c r="H23" s="5"/>
      <c r="I23" s="5"/>
      <c r="J23" s="5"/>
      <c r="K23" s="5"/>
      <c r="L23" s="5"/>
      <c r="M23" s="5"/>
      <c r="N23" s="5"/>
      <c r="O23" s="5"/>
    </row>
    <row r="25" spans="1:15" x14ac:dyDescent="0.25">
      <c r="B25" s="5" t="s">
        <v>133</v>
      </c>
      <c r="G25" s="101">
        <f>E23/E6</f>
        <v>1.4</v>
      </c>
    </row>
    <row r="27" spans="1:15" x14ac:dyDescent="0.25">
      <c r="A27" s="5" t="s">
        <v>101</v>
      </c>
      <c r="B27" s="5" t="s">
        <v>65</v>
      </c>
      <c r="E27" s="91">
        <f>E6</f>
        <v>1500000</v>
      </c>
    </row>
    <row r="28" spans="1:15" x14ac:dyDescent="0.25">
      <c r="A28" s="93" t="s">
        <v>92</v>
      </c>
      <c r="B28" s="5" t="s">
        <v>110</v>
      </c>
      <c r="E28" s="94">
        <f>E17</f>
        <v>1650000</v>
      </c>
    </row>
    <row r="29" spans="1:15" s="59" customFormat="1" ht="20.25" x14ac:dyDescent="0.3">
      <c r="A29" s="93" t="s">
        <v>95</v>
      </c>
      <c r="B29" s="5" t="s">
        <v>98</v>
      </c>
      <c r="C29" s="5"/>
      <c r="D29" s="5"/>
      <c r="E29" s="95">
        <f>SUM(E27:E28)</f>
        <v>3150000</v>
      </c>
      <c r="F29" s="5"/>
      <c r="G29" s="5"/>
      <c r="H29" s="5"/>
      <c r="I29" s="5"/>
      <c r="J29" s="5"/>
      <c r="K29" s="5"/>
      <c r="L29" s="5"/>
      <c r="M29" s="5"/>
    </row>
    <row r="30" spans="1:15" x14ac:dyDescent="0.25">
      <c r="A30" s="100"/>
    </row>
    <row r="31" spans="1:15" x14ac:dyDescent="0.25">
      <c r="A31" s="100"/>
      <c r="B31" s="5" t="s">
        <v>111</v>
      </c>
      <c r="E31" s="91">
        <f>E21</f>
        <v>3600000</v>
      </c>
    </row>
    <row r="32" spans="1:15" x14ac:dyDescent="0.25">
      <c r="A32" s="100" t="s">
        <v>112</v>
      </c>
      <c r="B32" s="5" t="s">
        <v>98</v>
      </c>
      <c r="E32" s="91">
        <f>E29</f>
        <v>3150000</v>
      </c>
    </row>
    <row r="33" spans="1:15" s="59" customFormat="1" ht="20.25" x14ac:dyDescent="0.3">
      <c r="A33" s="93" t="s">
        <v>95</v>
      </c>
      <c r="B33" s="5" t="s">
        <v>113</v>
      </c>
      <c r="C33" s="5"/>
      <c r="D33" s="5"/>
      <c r="E33" s="95">
        <f>E31-E32</f>
        <v>450000</v>
      </c>
      <c r="F33" s="5"/>
      <c r="G33" s="5"/>
      <c r="H33" s="5"/>
      <c r="I33" s="5"/>
      <c r="J33" s="5"/>
      <c r="K33" s="5"/>
      <c r="L33" s="5"/>
      <c r="M33" s="5"/>
      <c r="N33" s="5"/>
    </row>
    <row r="35" spans="1:15" x14ac:dyDescent="0.25">
      <c r="B35" s="5" t="s">
        <v>134</v>
      </c>
      <c r="G35" s="101">
        <f>E33/E29</f>
        <v>0.14285714285714285</v>
      </c>
    </row>
    <row r="37" spans="1:15" x14ac:dyDescent="0.25">
      <c r="A37" s="5" t="s">
        <v>83</v>
      </c>
      <c r="B37" s="5" t="s">
        <v>111</v>
      </c>
      <c r="E37" s="91">
        <v>3600000</v>
      </c>
    </row>
    <row r="38" spans="1:15" x14ac:dyDescent="0.25">
      <c r="A38" s="100" t="s">
        <v>112</v>
      </c>
      <c r="B38" s="5" t="s">
        <v>65</v>
      </c>
      <c r="E38" s="91">
        <f>E22</f>
        <v>1500000</v>
      </c>
    </row>
    <row r="39" spans="1:15" s="59" customFormat="1" ht="20.25" x14ac:dyDescent="0.3">
      <c r="A39" s="93" t="s">
        <v>95</v>
      </c>
      <c r="B39" s="5" t="s">
        <v>114</v>
      </c>
      <c r="C39" s="5"/>
      <c r="D39" s="5"/>
      <c r="E39" s="95">
        <f>E37-E38</f>
        <v>2100000</v>
      </c>
      <c r="F39" s="5"/>
      <c r="G39" s="5"/>
      <c r="H39" s="5"/>
      <c r="I39" s="5"/>
      <c r="J39" s="5"/>
      <c r="K39" s="5"/>
      <c r="L39" s="5"/>
      <c r="M39" s="5"/>
      <c r="N39" s="5"/>
      <c r="O39" s="5"/>
    </row>
    <row r="41" spans="1:15" x14ac:dyDescent="0.25">
      <c r="B41" s="5" t="s">
        <v>135</v>
      </c>
      <c r="G41" s="101">
        <f>E39/E37</f>
        <v>0.58333333333333337</v>
      </c>
    </row>
    <row r="43" spans="1:15" x14ac:dyDescent="0.25">
      <c r="A43" s="5" t="s">
        <v>82</v>
      </c>
      <c r="B43" s="5" t="s">
        <v>111</v>
      </c>
      <c r="E43" s="91">
        <v>3600000</v>
      </c>
    </row>
    <row r="44" spans="1:15" x14ac:dyDescent="0.25">
      <c r="A44" s="100" t="s">
        <v>112</v>
      </c>
      <c r="B44" s="5" t="s">
        <v>161</v>
      </c>
      <c r="E44" s="91">
        <v>1500000</v>
      </c>
    </row>
    <row r="45" spans="1:15" s="59" customFormat="1" ht="20.25" x14ac:dyDescent="0.3">
      <c r="A45" s="93" t="s">
        <v>95</v>
      </c>
      <c r="B45" s="5" t="s">
        <v>162</v>
      </c>
      <c r="C45" s="5"/>
      <c r="D45" s="5"/>
      <c r="E45" s="95">
        <f>E43-E44</f>
        <v>2100000</v>
      </c>
      <c r="F45" s="5"/>
      <c r="G45" s="5"/>
      <c r="H45" s="5"/>
      <c r="I45" s="5"/>
      <c r="J45" s="5"/>
      <c r="K45" s="5"/>
      <c r="L45" s="5"/>
      <c r="M45" s="5"/>
    </row>
    <row r="47" spans="1:15" x14ac:dyDescent="0.25">
      <c r="B47" s="5" t="s">
        <v>163</v>
      </c>
    </row>
    <row r="48" spans="1:15" x14ac:dyDescent="0.25">
      <c r="B48" s="5" t="s">
        <v>164</v>
      </c>
    </row>
    <row r="50" spans="1:13" x14ac:dyDescent="0.25">
      <c r="B50" s="5" t="s">
        <v>165</v>
      </c>
      <c r="F50" s="111">
        <f>E45/E43</f>
        <v>0.58333333333333337</v>
      </c>
    </row>
    <row r="52" spans="1:13" x14ac:dyDescent="0.25">
      <c r="B52" s="5" t="s">
        <v>166</v>
      </c>
    </row>
    <row r="53" spans="1:13" x14ac:dyDescent="0.25">
      <c r="B53" s="5" t="s">
        <v>167</v>
      </c>
    </row>
    <row r="55" spans="1:13" x14ac:dyDescent="0.25">
      <c r="B55" s="5" t="s">
        <v>168</v>
      </c>
    </row>
    <row r="56" spans="1:13" x14ac:dyDescent="0.25">
      <c r="E56" s="94">
        <f>E17/F50</f>
        <v>2828571.4285714282</v>
      </c>
    </row>
    <row r="58" spans="1:13" x14ac:dyDescent="0.25">
      <c r="A58" s="5" t="s">
        <v>84</v>
      </c>
      <c r="B58" s="5" t="s">
        <v>115</v>
      </c>
      <c r="E58" s="91">
        <f>18000</f>
        <v>18000</v>
      </c>
    </row>
    <row r="59" spans="1:13" x14ac:dyDescent="0.25">
      <c r="A59" s="93" t="s">
        <v>92</v>
      </c>
      <c r="B59" s="5" t="s">
        <v>93</v>
      </c>
      <c r="E59" s="94">
        <v>2000</v>
      </c>
    </row>
    <row r="60" spans="1:13" s="59" customFormat="1" ht="20.25" x14ac:dyDescent="0.3">
      <c r="A60" s="93" t="s">
        <v>95</v>
      </c>
      <c r="B60" s="5" t="s">
        <v>79</v>
      </c>
      <c r="C60" s="5"/>
      <c r="D60" s="5"/>
      <c r="E60" s="95">
        <f>SUM(E58:E59)</f>
        <v>20000</v>
      </c>
      <c r="F60" s="5"/>
      <c r="G60" s="5"/>
      <c r="H60" s="5"/>
      <c r="I60" s="5"/>
      <c r="J60" s="5"/>
      <c r="K60" s="5"/>
      <c r="L60" s="5"/>
      <c r="M60" s="5"/>
    </row>
    <row r="61" spans="1:13" x14ac:dyDescent="0.25">
      <c r="A61" s="92"/>
    </row>
    <row r="62" spans="1:13" x14ac:dyDescent="0.25">
      <c r="B62" s="5" t="s">
        <v>118</v>
      </c>
      <c r="E62" s="96">
        <f>E60/200</f>
        <v>100</v>
      </c>
    </row>
    <row r="63" spans="1:13" x14ac:dyDescent="0.25">
      <c r="A63" s="93" t="s">
        <v>92</v>
      </c>
      <c r="B63" s="5" t="s">
        <v>131</v>
      </c>
      <c r="E63" s="97">
        <f>E62*G25</f>
        <v>140</v>
      </c>
    </row>
    <row r="64" spans="1:13" s="59" customFormat="1" ht="20.25" x14ac:dyDescent="0.3">
      <c r="A64" s="93" t="s">
        <v>95</v>
      </c>
      <c r="B64" s="5" t="s">
        <v>116</v>
      </c>
      <c r="C64" s="5"/>
      <c r="D64" s="5"/>
      <c r="E64" s="96">
        <f>SUM(E62:E63)</f>
        <v>240</v>
      </c>
      <c r="F64" s="5"/>
      <c r="G64" s="5"/>
      <c r="H64" s="5"/>
      <c r="I64" s="5"/>
      <c r="J64" s="5"/>
      <c r="K64" s="5"/>
      <c r="L64" s="5"/>
      <c r="M64" s="5"/>
    </row>
    <row r="65" spans="1:13" x14ac:dyDescent="0.25">
      <c r="A65" s="93" t="s">
        <v>92</v>
      </c>
      <c r="B65" s="5" t="s">
        <v>99</v>
      </c>
      <c r="E65" s="96">
        <f>E64*0.25</f>
        <v>60</v>
      </c>
    </row>
    <row r="66" spans="1:13" s="59" customFormat="1" ht="20.25" x14ac:dyDescent="0.3">
      <c r="A66" s="93" t="s">
        <v>95</v>
      </c>
      <c r="B66" s="5" t="s">
        <v>117</v>
      </c>
      <c r="C66" s="5"/>
      <c r="D66" s="5"/>
      <c r="E66" s="98">
        <f>SUM(E64:E65)</f>
        <v>300</v>
      </c>
      <c r="F66" s="5"/>
      <c r="G66" s="5"/>
      <c r="H66" s="5"/>
      <c r="I66" s="5"/>
      <c r="J66" s="5"/>
      <c r="K66" s="5"/>
      <c r="L66" s="5"/>
      <c r="M66" s="5"/>
    </row>
    <row r="67" spans="1:13" x14ac:dyDescent="0.25">
      <c r="E67" s="96"/>
    </row>
    <row r="68" spans="1:13" x14ac:dyDescent="0.25">
      <c r="E68" s="9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10.3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7567-EDF7-4DD4-B0A6-912BB40D943D}">
  <dimension ref="A1:BC149"/>
  <sheetViews>
    <sheetView showGridLines="0" showZeros="0" tabSelected="1" workbookViewId="0">
      <selection activeCell="M7" sqref="M7"/>
    </sheetView>
  </sheetViews>
  <sheetFormatPr baseColWidth="10" defaultRowHeight="15" x14ac:dyDescent="0.2"/>
  <cols>
    <col min="1" max="1" width="6.140625" style="1" bestFit="1" customWidth="1"/>
    <col min="2" max="2" width="22.85546875" style="1" customWidth="1"/>
    <col min="3" max="3" width="3.85546875" style="1" bestFit="1" customWidth="1"/>
    <col min="4" max="7" width="8.7109375" style="1" customWidth="1"/>
    <col min="8" max="8" width="8.7109375" style="103" customWidth="1"/>
    <col min="9" max="15" width="8.7109375" style="1" customWidth="1"/>
    <col min="16" max="16" width="3.85546875" style="1" customWidth="1"/>
    <col min="17" max="30" width="8.7109375" style="1" customWidth="1"/>
    <col min="31" max="31" width="3.85546875" style="1" customWidth="1"/>
    <col min="32" max="45" width="8.7109375" style="1" customWidth="1"/>
    <col min="46" max="46" width="3.85546875" style="1" customWidth="1"/>
    <col min="47" max="54" width="8.7109375" style="1" customWidth="1"/>
    <col min="55" max="56" width="9.5703125" style="1" customWidth="1"/>
    <col min="57" max="16384" width="11.42578125" style="1"/>
  </cols>
  <sheetData>
    <row r="1" spans="1:16" s="5" customFormat="1" ht="15.75" x14ac:dyDescent="0.25">
      <c r="A1" s="7" t="s">
        <v>119</v>
      </c>
      <c r="C1" s="7" t="s">
        <v>190</v>
      </c>
      <c r="H1" s="89"/>
    </row>
    <row r="2" spans="1:16" s="5" customFormat="1" ht="15.75" x14ac:dyDescent="0.25">
      <c r="H2" s="89"/>
    </row>
    <row r="3" spans="1:16" s="5" customFormat="1" ht="15.75" x14ac:dyDescent="0.25">
      <c r="A3" s="125" t="s">
        <v>170</v>
      </c>
      <c r="B3" s="126"/>
      <c r="C3" s="5" t="s">
        <v>91</v>
      </c>
      <c r="D3" s="5" t="s">
        <v>141</v>
      </c>
      <c r="H3" s="89"/>
    </row>
    <row r="4" spans="1:16" s="5" customFormat="1" ht="15.75" x14ac:dyDescent="0.25">
      <c r="A4" s="127" t="s">
        <v>171</v>
      </c>
      <c r="B4" s="128"/>
      <c r="D4" s="5" t="s">
        <v>142</v>
      </c>
      <c r="H4" s="89"/>
    </row>
    <row r="5" spans="1:16" s="5" customFormat="1" ht="15.75" x14ac:dyDescent="0.25">
      <c r="A5" s="127" t="s">
        <v>172</v>
      </c>
      <c r="B5" s="128"/>
      <c r="H5" s="89"/>
    </row>
    <row r="6" spans="1:16" s="5" customFormat="1" ht="15.75" x14ac:dyDescent="0.25">
      <c r="A6" s="127" t="s">
        <v>174</v>
      </c>
      <c r="B6" s="128"/>
      <c r="C6" s="5" t="s">
        <v>96</v>
      </c>
      <c r="D6" s="5" t="s">
        <v>66</v>
      </c>
      <c r="G6" s="89">
        <v>36000</v>
      </c>
      <c r="H6" s="89"/>
    </row>
    <row r="7" spans="1:16" s="5" customFormat="1" ht="15.75" x14ac:dyDescent="0.25">
      <c r="A7" s="129" t="s">
        <v>173</v>
      </c>
      <c r="B7" s="130"/>
      <c r="D7" s="5" t="s">
        <v>16</v>
      </c>
      <c r="G7" s="89">
        <v>10000</v>
      </c>
      <c r="H7" s="89"/>
    </row>
    <row r="8" spans="1:16" s="5" customFormat="1" ht="15.75" x14ac:dyDescent="0.25">
      <c r="D8" s="5" t="s">
        <v>17</v>
      </c>
      <c r="G8" s="89">
        <v>3000</v>
      </c>
      <c r="H8" s="89"/>
    </row>
    <row r="9" spans="1:16" s="5" customFormat="1" ht="15.75" x14ac:dyDescent="0.25">
      <c r="D9" s="5" t="s">
        <v>18</v>
      </c>
      <c r="G9" s="89">
        <v>6000</v>
      </c>
      <c r="H9" s="89"/>
    </row>
    <row r="10" spans="1:16" s="5" customFormat="1" ht="15.75" x14ac:dyDescent="0.25">
      <c r="D10" s="5" t="s">
        <v>143</v>
      </c>
      <c r="G10" s="89">
        <v>1000</v>
      </c>
      <c r="H10" s="89"/>
    </row>
    <row r="11" spans="1:16" s="5" customFormat="1" ht="15.75" x14ac:dyDescent="0.25">
      <c r="D11" s="5" t="s">
        <v>19</v>
      </c>
      <c r="G11" s="89">
        <v>14000</v>
      </c>
      <c r="H11" s="89"/>
    </row>
    <row r="12" spans="1:16" s="5" customFormat="1" ht="15.75" x14ac:dyDescent="0.25">
      <c r="D12" s="5" t="s">
        <v>30</v>
      </c>
      <c r="G12" s="89">
        <v>5000</v>
      </c>
      <c r="H12" s="89"/>
    </row>
    <row r="13" spans="1:16" s="59" customFormat="1" ht="20.25" x14ac:dyDescent="0.3">
      <c r="B13" s="5"/>
      <c r="C13" s="5"/>
      <c r="D13" s="5" t="s">
        <v>120</v>
      </c>
      <c r="E13" s="5"/>
      <c r="F13" s="5"/>
      <c r="G13" s="8">
        <f>SUM(G6:G12)</f>
        <v>75000</v>
      </c>
      <c r="H13" s="89"/>
      <c r="I13" s="5" t="s">
        <v>144</v>
      </c>
      <c r="J13" s="5"/>
      <c r="K13" s="5"/>
      <c r="L13" s="5"/>
      <c r="M13" s="101">
        <f>G18/G17</f>
        <v>0.66371681415929207</v>
      </c>
      <c r="N13" s="5"/>
      <c r="O13" s="5"/>
      <c r="P13" s="5"/>
    </row>
    <row r="14" spans="1:16" s="5" customFormat="1" ht="15.75" x14ac:dyDescent="0.25">
      <c r="G14" s="89"/>
      <c r="H14" s="89"/>
    </row>
    <row r="15" spans="1:16" s="5" customFormat="1" ht="15.75" x14ac:dyDescent="0.25">
      <c r="C15" s="5" t="s">
        <v>101</v>
      </c>
      <c r="D15" s="5" t="s">
        <v>121</v>
      </c>
      <c r="G15" s="89"/>
      <c r="H15" s="89">
        <v>200000</v>
      </c>
    </row>
    <row r="16" spans="1:16" s="5" customFormat="1" ht="15.75" x14ac:dyDescent="0.25">
      <c r="G16" s="89"/>
      <c r="H16" s="89"/>
    </row>
    <row r="17" spans="1:54" s="5" customFormat="1" ht="15.75" x14ac:dyDescent="0.25">
      <c r="D17" s="5" t="s">
        <v>65</v>
      </c>
      <c r="G17" s="89">
        <v>113000</v>
      </c>
      <c r="H17" s="89"/>
      <c r="L17" s="89"/>
    </row>
    <row r="18" spans="1:54" s="5" customFormat="1" ht="15.75" x14ac:dyDescent="0.25">
      <c r="D18" s="5" t="s">
        <v>110</v>
      </c>
      <c r="G18" s="104">
        <f>G13</f>
        <v>75000</v>
      </c>
      <c r="H18" s="89"/>
    </row>
    <row r="19" spans="1:54" s="59" customFormat="1" ht="20.25" x14ac:dyDescent="0.3">
      <c r="B19" s="5"/>
      <c r="C19" s="5"/>
      <c r="D19" s="5" t="s">
        <v>145</v>
      </c>
      <c r="E19" s="5"/>
      <c r="F19" s="5"/>
      <c r="G19" s="8">
        <f>SUM(G17:G18)</f>
        <v>188000</v>
      </c>
      <c r="H19" s="104">
        <f>G19</f>
        <v>188000</v>
      </c>
      <c r="I19" s="5"/>
      <c r="J19" s="5"/>
      <c r="K19" s="5"/>
      <c r="L19" s="5"/>
      <c r="M19" s="5"/>
      <c r="N19" s="5"/>
      <c r="O19" s="5"/>
      <c r="P19" s="5"/>
    </row>
    <row r="20" spans="1:54" s="59" customFormat="1" ht="20.25" x14ac:dyDescent="0.3">
      <c r="B20" s="5"/>
      <c r="C20" s="5"/>
      <c r="D20" s="5" t="s">
        <v>122</v>
      </c>
      <c r="E20" s="5"/>
      <c r="F20" s="5"/>
      <c r="G20" s="89"/>
      <c r="H20" s="8">
        <f>H15-H19</f>
        <v>12000</v>
      </c>
      <c r="I20" s="5"/>
      <c r="J20" s="5"/>
      <c r="K20" s="5"/>
      <c r="L20" s="5"/>
      <c r="M20" s="5"/>
      <c r="N20" s="5"/>
      <c r="O20" s="5"/>
      <c r="P20" s="5"/>
    </row>
    <row r="21" spans="1:54" s="5" customFormat="1" ht="15.75" x14ac:dyDescent="0.25">
      <c r="H21" s="89"/>
    </row>
    <row r="22" spans="1:54" s="5" customFormat="1" ht="15.75" x14ac:dyDescent="0.25">
      <c r="D22" s="5" t="s">
        <v>146</v>
      </c>
      <c r="H22" s="89"/>
      <c r="J22" s="101">
        <f>H20/H19</f>
        <v>6.3829787234042548E-2</v>
      </c>
    </row>
    <row r="23" spans="1:54" s="5" customFormat="1" ht="15.75" x14ac:dyDescent="0.25">
      <c r="H23" s="89"/>
    </row>
    <row r="24" spans="1:54" s="5" customFormat="1" ht="15.75" x14ac:dyDescent="0.25">
      <c r="H24" s="89"/>
    </row>
    <row r="25" spans="1:54" s="5" customFormat="1" ht="15.75" x14ac:dyDescent="0.25">
      <c r="H25" s="89"/>
    </row>
    <row r="26" spans="1:54" s="5" customFormat="1" ht="15.75" x14ac:dyDescent="0.25">
      <c r="H26" s="89"/>
    </row>
    <row r="27" spans="1:54" s="5" customFormat="1" ht="15.75" x14ac:dyDescent="0.25">
      <c r="H27" s="89"/>
      <c r="K27" s="89"/>
    </row>
    <row r="28" spans="1:54" s="5" customFormat="1" ht="15.75" x14ac:dyDescent="0.25">
      <c r="H28" s="89"/>
    </row>
    <row r="29" spans="1:54" s="5" customFormat="1" ht="15.75" x14ac:dyDescent="0.25">
      <c r="A29" s="5" t="s">
        <v>83</v>
      </c>
      <c r="H29" s="89"/>
    </row>
    <row r="30" spans="1:54" ht="15.75" x14ac:dyDescent="0.25">
      <c r="A30" s="6" t="s">
        <v>0</v>
      </c>
      <c r="B30" s="80" t="s">
        <v>1</v>
      </c>
      <c r="C30" s="3"/>
      <c r="D30" s="149">
        <v>1400</v>
      </c>
      <c r="E30" s="149"/>
      <c r="F30" s="149">
        <v>1900</v>
      </c>
      <c r="G30" s="149"/>
      <c r="H30" s="149">
        <v>1920</v>
      </c>
      <c r="I30" s="149"/>
      <c r="J30" s="149">
        <v>2050</v>
      </c>
      <c r="K30" s="149"/>
      <c r="L30" s="150">
        <v>20011</v>
      </c>
      <c r="M30" s="151"/>
      <c r="N30" s="150">
        <v>2600</v>
      </c>
      <c r="O30" s="151"/>
      <c r="P30" s="3"/>
      <c r="Q30" s="150" t="s">
        <v>35</v>
      </c>
      <c r="R30" s="151"/>
      <c r="S30" s="150" t="s">
        <v>36</v>
      </c>
      <c r="T30" s="151"/>
      <c r="U30" s="150" t="s">
        <v>55</v>
      </c>
      <c r="V30" s="151"/>
      <c r="W30" s="150" t="s">
        <v>37</v>
      </c>
      <c r="X30" s="151"/>
      <c r="Y30" s="150" t="s">
        <v>38</v>
      </c>
      <c r="Z30" s="151"/>
      <c r="AA30" s="150" t="s">
        <v>124</v>
      </c>
      <c r="AB30" s="151"/>
      <c r="AC30" s="149" t="s">
        <v>32</v>
      </c>
      <c r="AD30" s="149"/>
      <c r="AE30" s="3"/>
      <c r="AF30" s="149">
        <v>4000</v>
      </c>
      <c r="AG30" s="149"/>
      <c r="AH30" s="150">
        <v>5000</v>
      </c>
      <c r="AI30" s="151"/>
      <c r="AJ30" s="116">
        <v>5050</v>
      </c>
      <c r="AK30" s="117"/>
      <c r="AL30" s="116" t="s">
        <v>147</v>
      </c>
      <c r="AM30" s="117"/>
      <c r="AN30" s="116">
        <v>5400</v>
      </c>
      <c r="AO30" s="117"/>
      <c r="AP30" s="149">
        <v>6300</v>
      </c>
      <c r="AQ30" s="149"/>
      <c r="AR30" s="149">
        <v>6304</v>
      </c>
      <c r="AS30" s="149"/>
      <c r="AT30" s="3"/>
      <c r="AU30" s="150">
        <v>6800</v>
      </c>
      <c r="AV30" s="151"/>
      <c r="AW30" s="149">
        <v>6900</v>
      </c>
      <c r="AX30" s="149"/>
      <c r="AY30" s="149">
        <v>7300</v>
      </c>
      <c r="AZ30" s="149"/>
      <c r="BA30" s="149" t="s">
        <v>148</v>
      </c>
      <c r="BB30" s="149"/>
    </row>
    <row r="31" spans="1:54" ht="15.75" customHeight="1" x14ac:dyDescent="0.25">
      <c r="A31" s="82"/>
      <c r="B31" s="46"/>
      <c r="C31" s="4" t="s">
        <v>2</v>
      </c>
      <c r="D31" s="146" t="s">
        <v>14</v>
      </c>
      <c r="E31" s="146"/>
      <c r="F31" s="146" t="s">
        <v>3</v>
      </c>
      <c r="G31" s="146"/>
      <c r="H31" s="146" t="s">
        <v>11</v>
      </c>
      <c r="I31" s="146"/>
      <c r="J31" s="141" t="s">
        <v>70</v>
      </c>
      <c r="K31" s="141"/>
      <c r="L31" s="147" t="s">
        <v>87</v>
      </c>
      <c r="M31" s="148"/>
      <c r="N31" s="147" t="s">
        <v>46</v>
      </c>
      <c r="O31" s="148"/>
      <c r="P31" s="4" t="s">
        <v>2</v>
      </c>
      <c r="Q31" s="147" t="s">
        <v>34</v>
      </c>
      <c r="R31" s="148"/>
      <c r="S31" s="147" t="s">
        <v>34</v>
      </c>
      <c r="T31" s="148"/>
      <c r="U31" s="147" t="s">
        <v>34</v>
      </c>
      <c r="V31" s="148"/>
      <c r="W31" s="152" t="s">
        <v>39</v>
      </c>
      <c r="X31" s="153"/>
      <c r="Y31" s="147" t="s">
        <v>39</v>
      </c>
      <c r="Z31" s="148"/>
      <c r="AA31" s="147" t="s">
        <v>81</v>
      </c>
      <c r="AB31" s="148"/>
      <c r="AC31" s="141" t="s">
        <v>33</v>
      </c>
      <c r="AD31" s="141"/>
      <c r="AE31" s="4" t="s">
        <v>2</v>
      </c>
      <c r="AF31" s="141" t="s">
        <v>12</v>
      </c>
      <c r="AG31" s="141"/>
      <c r="AH31" s="141" t="s">
        <v>13</v>
      </c>
      <c r="AI31" s="141"/>
      <c r="AJ31" s="115" t="s">
        <v>40</v>
      </c>
      <c r="AK31" s="118"/>
      <c r="AL31" s="115" t="s">
        <v>149</v>
      </c>
      <c r="AM31" s="118"/>
      <c r="AN31" s="115" t="s">
        <v>41</v>
      </c>
      <c r="AO31" s="118"/>
      <c r="AP31" s="141" t="s">
        <v>16</v>
      </c>
      <c r="AQ31" s="141"/>
      <c r="AR31" s="141" t="s">
        <v>17</v>
      </c>
      <c r="AS31" s="141"/>
      <c r="AT31" s="4" t="s">
        <v>2</v>
      </c>
      <c r="AU31" s="141" t="s">
        <v>18</v>
      </c>
      <c r="AV31" s="141"/>
      <c r="AW31" s="141" t="s">
        <v>50</v>
      </c>
      <c r="AX31" s="141"/>
      <c r="AY31" s="141" t="s">
        <v>19</v>
      </c>
      <c r="AZ31" s="141"/>
      <c r="BA31" s="141" t="s">
        <v>20</v>
      </c>
      <c r="BB31" s="141"/>
    </row>
    <row r="32" spans="1:54" ht="15.75" x14ac:dyDescent="0.25">
      <c r="A32" s="81"/>
      <c r="B32" s="81"/>
      <c r="C32" s="77" t="s">
        <v>4</v>
      </c>
      <c r="D32" s="44" t="s">
        <v>5</v>
      </c>
      <c r="E32" s="44" t="s">
        <v>6</v>
      </c>
      <c r="F32" s="44" t="s">
        <v>5</v>
      </c>
      <c r="G32" s="44" t="s">
        <v>6</v>
      </c>
      <c r="H32" s="44" t="s">
        <v>5</v>
      </c>
      <c r="I32" s="44" t="s">
        <v>6</v>
      </c>
      <c r="J32" s="44" t="s">
        <v>5</v>
      </c>
      <c r="K32" s="44" t="s">
        <v>6</v>
      </c>
      <c r="L32" s="44" t="s">
        <v>5</v>
      </c>
      <c r="M32" s="44" t="s">
        <v>6</v>
      </c>
      <c r="N32" s="44" t="s">
        <v>5</v>
      </c>
      <c r="O32" s="44" t="s">
        <v>6</v>
      </c>
      <c r="P32" s="77" t="s">
        <v>4</v>
      </c>
      <c r="Q32" s="44" t="s">
        <v>5</v>
      </c>
      <c r="R32" s="44" t="s">
        <v>6</v>
      </c>
      <c r="S32" s="44" t="s">
        <v>5</v>
      </c>
      <c r="T32" s="44" t="s">
        <v>6</v>
      </c>
      <c r="U32" s="45" t="s">
        <v>5</v>
      </c>
      <c r="V32" s="45" t="s">
        <v>6</v>
      </c>
      <c r="W32" s="44" t="str">
        <f>H32</f>
        <v>Debet</v>
      </c>
      <c r="X32" s="44" t="str">
        <f>I32</f>
        <v>Kredit</v>
      </c>
      <c r="Y32" s="44" t="str">
        <f>J32</f>
        <v>Debet</v>
      </c>
      <c r="Z32" s="44" t="str">
        <f>K32</f>
        <v>Kredit</v>
      </c>
      <c r="AA32" s="44" t="str">
        <f>Q32</f>
        <v>Debet</v>
      </c>
      <c r="AB32" s="44" t="str">
        <f>R32</f>
        <v>Kredit</v>
      </c>
      <c r="AC32" s="44" t="s">
        <v>5</v>
      </c>
      <c r="AD32" s="44" t="s">
        <v>6</v>
      </c>
      <c r="AE32" s="77" t="s">
        <v>4</v>
      </c>
      <c r="AF32" s="44" t="s">
        <v>5</v>
      </c>
      <c r="AG32" s="44" t="s">
        <v>6</v>
      </c>
      <c r="AH32" s="44" t="s">
        <v>5</v>
      </c>
      <c r="AI32" s="44" t="s">
        <v>6</v>
      </c>
      <c r="AJ32" s="44" t="str">
        <f>AF32</f>
        <v>Debet</v>
      </c>
      <c r="AK32" s="44" t="str">
        <f>AG32</f>
        <v>Kredit</v>
      </c>
      <c r="AL32" s="44" t="str">
        <f>AH32</f>
        <v>Debet</v>
      </c>
      <c r="AM32" s="44" t="str">
        <f>AI32</f>
        <v>Kredit</v>
      </c>
      <c r="AN32" s="44" t="e">
        <f>#REF!</f>
        <v>#REF!</v>
      </c>
      <c r="AO32" s="44" t="e">
        <f>#REF!</f>
        <v>#REF!</v>
      </c>
      <c r="AP32" s="44" t="s">
        <v>5</v>
      </c>
      <c r="AQ32" s="44" t="s">
        <v>6</v>
      </c>
      <c r="AR32" s="44" t="s">
        <v>5</v>
      </c>
      <c r="AS32" s="44" t="s">
        <v>6</v>
      </c>
      <c r="AT32" s="77" t="s">
        <v>4</v>
      </c>
      <c r="AU32" s="44" t="s">
        <v>5</v>
      </c>
      <c r="AV32" s="44" t="s">
        <v>6</v>
      </c>
      <c r="AW32" s="44" t="s">
        <v>5</v>
      </c>
      <c r="AX32" s="44" t="s">
        <v>6</v>
      </c>
      <c r="AY32" s="44" t="s">
        <v>5</v>
      </c>
      <c r="AZ32" s="44" t="s">
        <v>6</v>
      </c>
      <c r="BA32" s="44" t="s">
        <v>5</v>
      </c>
      <c r="BB32" s="44" t="s">
        <v>6</v>
      </c>
    </row>
    <row r="33" spans="1:55" s="37" customFormat="1" x14ac:dyDescent="0.25">
      <c r="A33" s="78">
        <v>38687</v>
      </c>
      <c r="B33" s="79" t="s">
        <v>10</v>
      </c>
      <c r="C33" s="22"/>
      <c r="D33" s="15"/>
      <c r="E33" s="16"/>
      <c r="F33" s="15">
        <v>500</v>
      </c>
      <c r="G33" s="16"/>
      <c r="H33" s="15">
        <v>139500</v>
      </c>
      <c r="I33" s="16"/>
      <c r="J33" s="15"/>
      <c r="K33" s="16">
        <v>140000</v>
      </c>
      <c r="L33" s="15"/>
      <c r="M33" s="16"/>
      <c r="N33" s="15"/>
      <c r="O33" s="16"/>
      <c r="P33" s="15"/>
      <c r="Q33" s="15"/>
      <c r="R33" s="16"/>
      <c r="S33" s="15"/>
      <c r="T33" s="16"/>
      <c r="U33" s="31"/>
      <c r="V33" s="39"/>
      <c r="W33" s="31"/>
      <c r="X33" s="39"/>
      <c r="Y33" s="31"/>
      <c r="Z33" s="39"/>
      <c r="AA33" s="31"/>
      <c r="AB33" s="39"/>
      <c r="AC33" s="32"/>
      <c r="AD33" s="16"/>
      <c r="AE33" s="31"/>
      <c r="AF33" s="15"/>
      <c r="AG33" s="16"/>
      <c r="AH33" s="15"/>
      <c r="AI33" s="16"/>
      <c r="AJ33" s="15"/>
      <c r="AK33" s="16"/>
      <c r="AL33" s="15"/>
      <c r="AM33" s="16"/>
      <c r="AN33" s="15"/>
      <c r="AO33" s="16"/>
      <c r="AP33" s="15"/>
      <c r="AQ33" s="16"/>
      <c r="AR33" s="15"/>
      <c r="AS33" s="16"/>
      <c r="AT33" s="15"/>
      <c r="AU33" s="15"/>
      <c r="AV33" s="16"/>
      <c r="AW33" s="15"/>
      <c r="AX33" s="16"/>
      <c r="AY33" s="15"/>
      <c r="AZ33" s="16"/>
      <c r="BA33" s="15"/>
      <c r="BB33" s="16"/>
    </row>
    <row r="34" spans="1:55" s="37" customFormat="1" x14ac:dyDescent="0.25">
      <c r="A34" s="25">
        <v>40149</v>
      </c>
      <c r="B34" s="26" t="s">
        <v>18</v>
      </c>
      <c r="C34" s="24">
        <v>1</v>
      </c>
      <c r="D34" s="17"/>
      <c r="E34" s="18"/>
      <c r="F34" s="17"/>
      <c r="G34" s="18"/>
      <c r="H34" s="17"/>
      <c r="I34" s="18">
        <v>4800</v>
      </c>
      <c r="J34" s="17"/>
      <c r="K34" s="18"/>
      <c r="L34" s="17"/>
      <c r="M34" s="18"/>
      <c r="N34" s="17"/>
      <c r="O34" s="18"/>
      <c r="P34" s="24">
        <v>1</v>
      </c>
      <c r="Q34" s="17"/>
      <c r="R34" s="18"/>
      <c r="S34" s="17">
        <v>960</v>
      </c>
      <c r="T34" s="18"/>
      <c r="U34" s="30"/>
      <c r="V34" s="40"/>
      <c r="W34" s="30"/>
      <c r="X34" s="40"/>
      <c r="Y34" s="30"/>
      <c r="Z34" s="40"/>
      <c r="AA34" s="30"/>
      <c r="AB34" s="40"/>
      <c r="AC34" s="33"/>
      <c r="AD34" s="18"/>
      <c r="AE34" s="24">
        <v>1</v>
      </c>
      <c r="AF34" s="17"/>
      <c r="AG34" s="18"/>
      <c r="AH34" s="17"/>
      <c r="AI34" s="18"/>
      <c r="AJ34" s="17"/>
      <c r="AK34" s="18"/>
      <c r="AL34" s="17"/>
      <c r="AM34" s="18"/>
      <c r="AN34" s="17"/>
      <c r="AO34" s="18"/>
      <c r="AP34" s="17"/>
      <c r="AQ34" s="18"/>
      <c r="AR34" s="17"/>
      <c r="AS34" s="18"/>
      <c r="AT34" s="24">
        <v>1</v>
      </c>
      <c r="AU34" s="17">
        <v>3840</v>
      </c>
      <c r="AV34" s="18"/>
      <c r="AW34" s="17"/>
      <c r="AX34" s="18"/>
      <c r="AY34" s="17"/>
      <c r="AZ34" s="18"/>
      <c r="BA34" s="17"/>
      <c r="BB34" s="18"/>
      <c r="BC34" s="60">
        <f>D34-E34+F34-G34+H34-I34+J34-K34+L34-M34+N34-O34+Q34-R34+S34-T34+U34-V34+W34-X34+Y34-Z34+AA34-AB34+AC34-AD34+AF34-AG34+AH34-AI34+AJ34-AK34+AN34-AO34+AL34-AM34+AP34-AQ34+AR34-AS34+AU34-AV34+AW34-AX34+AY34-AZ34+BA34-BB34</f>
        <v>0</v>
      </c>
    </row>
    <row r="35" spans="1:55" s="37" customFormat="1" x14ac:dyDescent="0.25">
      <c r="A35" s="42" t="s">
        <v>53</v>
      </c>
      <c r="B35" s="26" t="s">
        <v>12</v>
      </c>
      <c r="C35" s="24">
        <v>2</v>
      </c>
      <c r="D35" s="17"/>
      <c r="E35" s="18"/>
      <c r="F35" s="17"/>
      <c r="G35" s="18"/>
      <c r="H35" s="17"/>
      <c r="I35" s="18"/>
      <c r="J35" s="17"/>
      <c r="K35" s="18"/>
      <c r="L35" s="17"/>
      <c r="M35" s="18">
        <v>34500</v>
      </c>
      <c r="N35" s="17"/>
      <c r="O35" s="18"/>
      <c r="P35" s="24">
        <v>2</v>
      </c>
      <c r="Q35" s="17"/>
      <c r="R35" s="18"/>
      <c r="S35" s="17">
        <v>4500</v>
      </c>
      <c r="T35" s="18"/>
      <c r="U35" s="30"/>
      <c r="V35" s="40"/>
      <c r="W35" s="30"/>
      <c r="X35" s="40"/>
      <c r="Y35" s="30"/>
      <c r="Z35" s="40"/>
      <c r="AA35" s="30"/>
      <c r="AB35" s="40"/>
      <c r="AC35" s="33"/>
      <c r="AD35" s="18"/>
      <c r="AE35" s="24">
        <v>2</v>
      </c>
      <c r="AF35" s="17">
        <v>30000</v>
      </c>
      <c r="AG35" s="18"/>
      <c r="AH35" s="17"/>
      <c r="AI35" s="18"/>
      <c r="AJ35" s="17"/>
      <c r="AK35" s="18"/>
      <c r="AL35" s="17"/>
      <c r="AM35" s="18"/>
      <c r="AN35" s="17"/>
      <c r="AO35" s="18"/>
      <c r="AP35" s="17"/>
      <c r="AQ35" s="18"/>
      <c r="AR35" s="17"/>
      <c r="AS35" s="18"/>
      <c r="AT35" s="24">
        <v>2</v>
      </c>
      <c r="AU35" s="17"/>
      <c r="AV35" s="18"/>
      <c r="AW35" s="17"/>
      <c r="AX35" s="18"/>
      <c r="AY35" s="17"/>
      <c r="AZ35" s="18"/>
      <c r="BA35" s="17"/>
      <c r="BB35" s="18"/>
      <c r="BC35" s="60">
        <f t="shared" ref="BC35:BC57" si="0">D35-E35+F35-G35+H35-I35+J35-K35+L35-M35+N35-O35+Q35-R35+S35-T35+U35-V35+W35-X35+Y35-Z35+AA35-AB35+AC35-AD35+AF35-AG35+AH35-AI35+AJ35-AK35+AN35-AO35+AL35-AM35+AP35-AQ35+AR35-AS35+AU35-AV35+AW35-AX35+AY35-AZ35+BA35-BB35</f>
        <v>0</v>
      </c>
    </row>
    <row r="36" spans="1:55" s="37" customFormat="1" x14ac:dyDescent="0.25">
      <c r="A36" s="42">
        <v>43801</v>
      </c>
      <c r="B36" s="26" t="s">
        <v>89</v>
      </c>
      <c r="C36" s="24">
        <v>3</v>
      </c>
      <c r="D36" s="17"/>
      <c r="E36" s="18"/>
      <c r="F36" s="17"/>
      <c r="G36" s="18"/>
      <c r="H36" s="17"/>
      <c r="I36" s="18">
        <v>34500</v>
      </c>
      <c r="J36" s="17"/>
      <c r="K36" s="18"/>
      <c r="L36" s="17">
        <v>34500</v>
      </c>
      <c r="M36" s="18"/>
      <c r="N36" s="17"/>
      <c r="O36" s="18"/>
      <c r="P36" s="24">
        <v>3</v>
      </c>
      <c r="Q36" s="17"/>
      <c r="R36" s="18"/>
      <c r="S36" s="17"/>
      <c r="T36" s="18"/>
      <c r="U36" s="30"/>
      <c r="V36" s="40"/>
      <c r="W36" s="30"/>
      <c r="X36" s="40"/>
      <c r="Y36" s="30"/>
      <c r="Z36" s="40"/>
      <c r="AA36" s="30"/>
      <c r="AB36" s="40"/>
      <c r="AC36" s="33"/>
      <c r="AD36" s="18"/>
      <c r="AE36" s="24">
        <v>3</v>
      </c>
      <c r="AF36" s="17"/>
      <c r="AG36" s="18"/>
      <c r="AH36" s="17"/>
      <c r="AI36" s="18"/>
      <c r="AJ36" s="17"/>
      <c r="AK36" s="18"/>
      <c r="AL36" s="17"/>
      <c r="AM36" s="18"/>
      <c r="AN36" s="17"/>
      <c r="AO36" s="18"/>
      <c r="AP36" s="17"/>
      <c r="AQ36" s="18"/>
      <c r="AR36" s="17"/>
      <c r="AS36" s="18"/>
      <c r="AT36" s="24">
        <v>3</v>
      </c>
      <c r="AU36" s="17"/>
      <c r="AV36" s="18"/>
      <c r="AW36" s="17"/>
      <c r="AX36" s="18"/>
      <c r="AY36" s="17"/>
      <c r="AZ36" s="18"/>
      <c r="BA36" s="17"/>
      <c r="BB36" s="18"/>
      <c r="BC36" s="60">
        <f t="shared" si="0"/>
        <v>0</v>
      </c>
    </row>
    <row r="37" spans="1:55" s="37" customFormat="1" x14ac:dyDescent="0.25">
      <c r="A37" s="43">
        <v>40152</v>
      </c>
      <c r="B37" s="76" t="s">
        <v>16</v>
      </c>
      <c r="C37" s="24">
        <v>4</v>
      </c>
      <c r="D37" s="19"/>
      <c r="E37" s="23"/>
      <c r="F37" s="19"/>
      <c r="G37" s="23"/>
      <c r="H37" s="17"/>
      <c r="I37" s="18">
        <v>12500</v>
      </c>
      <c r="J37" s="17"/>
      <c r="K37" s="18"/>
      <c r="L37" s="17"/>
      <c r="M37" s="18"/>
      <c r="N37" s="17"/>
      <c r="O37" s="18"/>
      <c r="P37" s="24">
        <v>4</v>
      </c>
      <c r="Q37" s="17"/>
      <c r="R37" s="18"/>
      <c r="S37" s="17">
        <v>2500</v>
      </c>
      <c r="T37" s="18"/>
      <c r="U37" s="30"/>
      <c r="V37" s="40"/>
      <c r="W37" s="30"/>
      <c r="X37" s="40"/>
      <c r="Y37" s="30"/>
      <c r="Z37" s="40"/>
      <c r="AA37" s="30"/>
      <c r="AB37" s="40"/>
      <c r="AC37" s="33"/>
      <c r="AD37" s="18"/>
      <c r="AE37" s="24">
        <v>4</v>
      </c>
      <c r="AF37" s="17"/>
      <c r="AG37" s="18"/>
      <c r="AH37" s="17"/>
      <c r="AI37" s="18"/>
      <c r="AJ37" s="17"/>
      <c r="AK37" s="18"/>
      <c r="AL37" s="17"/>
      <c r="AM37" s="18"/>
      <c r="AN37" s="17"/>
      <c r="AO37" s="18"/>
      <c r="AP37" s="17">
        <v>10000</v>
      </c>
      <c r="AQ37" s="18"/>
      <c r="AR37" s="17"/>
      <c r="AS37" s="18"/>
      <c r="AT37" s="24">
        <v>4</v>
      </c>
      <c r="AU37" s="17"/>
      <c r="AV37" s="18"/>
      <c r="AW37" s="17"/>
      <c r="AX37" s="18"/>
      <c r="AY37" s="17"/>
      <c r="AZ37" s="18"/>
      <c r="BA37" s="17"/>
      <c r="BB37" s="18"/>
      <c r="BC37" s="60">
        <f t="shared" si="0"/>
        <v>0</v>
      </c>
    </row>
    <row r="38" spans="1:55" s="37" customFormat="1" x14ac:dyDescent="0.25">
      <c r="A38" s="25">
        <v>40162</v>
      </c>
      <c r="B38" s="26" t="s">
        <v>42</v>
      </c>
      <c r="C38" s="24">
        <v>5</v>
      </c>
      <c r="D38" s="17"/>
      <c r="E38" s="18"/>
      <c r="F38" s="17">
        <v>3700</v>
      </c>
      <c r="G38" s="18"/>
      <c r="H38" s="17">
        <v>86000</v>
      </c>
      <c r="I38" s="18"/>
      <c r="J38" s="17"/>
      <c r="K38" s="18"/>
      <c r="L38" s="17"/>
      <c r="M38" s="18"/>
      <c r="N38" s="17"/>
      <c r="O38" s="18"/>
      <c r="P38" s="24">
        <v>5</v>
      </c>
      <c r="Q38" s="17"/>
      <c r="R38" s="18">
        <v>11700</v>
      </c>
      <c r="S38" s="17"/>
      <c r="T38" s="18"/>
      <c r="U38" s="30"/>
      <c r="V38" s="40"/>
      <c r="W38" s="30"/>
      <c r="X38" s="40"/>
      <c r="Y38" s="30"/>
      <c r="Z38" s="40"/>
      <c r="AA38" s="30"/>
      <c r="AB38" s="40"/>
      <c r="AC38" s="33"/>
      <c r="AD38" s="18">
        <v>78000</v>
      </c>
      <c r="AE38" s="24">
        <v>5</v>
      </c>
      <c r="AF38" s="17"/>
      <c r="AG38" s="18"/>
      <c r="AH38" s="17"/>
      <c r="AI38" s="18"/>
      <c r="AJ38" s="17"/>
      <c r="AK38" s="18"/>
      <c r="AL38" s="17"/>
      <c r="AM38" s="18"/>
      <c r="AN38" s="17"/>
      <c r="AO38" s="18"/>
      <c r="AP38" s="17"/>
      <c r="AQ38" s="18"/>
      <c r="AR38" s="17"/>
      <c r="AS38" s="18"/>
      <c r="AT38" s="24">
        <v>5</v>
      </c>
      <c r="AU38" s="17"/>
      <c r="AV38" s="18"/>
      <c r="AW38" s="17"/>
      <c r="AX38" s="18"/>
      <c r="AY38" s="17"/>
      <c r="AZ38" s="18"/>
      <c r="BA38" s="17"/>
      <c r="BB38" s="18"/>
      <c r="BC38" s="60">
        <f t="shared" si="0"/>
        <v>0</v>
      </c>
    </row>
    <row r="39" spans="1:55" s="37" customFormat="1" x14ac:dyDescent="0.25">
      <c r="A39" s="25">
        <v>40162</v>
      </c>
      <c r="B39" s="26" t="s">
        <v>43</v>
      </c>
      <c r="C39" s="24">
        <v>6</v>
      </c>
      <c r="D39" s="17"/>
      <c r="E39" s="18"/>
      <c r="F39" s="17"/>
      <c r="G39" s="18">
        <v>3500</v>
      </c>
      <c r="H39" s="17">
        <v>3500</v>
      </c>
      <c r="I39" s="18"/>
      <c r="J39" s="17"/>
      <c r="K39" s="18"/>
      <c r="L39" s="17"/>
      <c r="M39" s="18"/>
      <c r="N39" s="17"/>
      <c r="O39" s="18"/>
      <c r="P39" s="24">
        <v>6</v>
      </c>
      <c r="Q39" s="17"/>
      <c r="R39" s="18"/>
      <c r="S39" s="17"/>
      <c r="T39" s="18"/>
      <c r="U39" s="30"/>
      <c r="V39" s="40"/>
      <c r="W39" s="30"/>
      <c r="X39" s="40"/>
      <c r="Y39" s="30"/>
      <c r="Z39" s="40"/>
      <c r="AA39" s="30"/>
      <c r="AB39" s="40"/>
      <c r="AC39" s="33"/>
      <c r="AD39" s="18"/>
      <c r="AE39" s="24">
        <v>6</v>
      </c>
      <c r="AF39" s="17"/>
      <c r="AG39" s="18"/>
      <c r="AH39" s="17"/>
      <c r="AI39" s="18"/>
      <c r="AJ39" s="17"/>
      <c r="AK39" s="18"/>
      <c r="AL39" s="17"/>
      <c r="AM39" s="18"/>
      <c r="AN39" s="17"/>
      <c r="AO39" s="18"/>
      <c r="AP39" s="17"/>
      <c r="AQ39" s="18"/>
      <c r="AR39" s="17"/>
      <c r="AS39" s="18"/>
      <c r="AT39" s="24">
        <v>6</v>
      </c>
      <c r="AU39" s="17"/>
      <c r="AV39" s="18"/>
      <c r="AW39" s="17"/>
      <c r="AX39" s="18"/>
      <c r="AY39" s="17"/>
      <c r="AZ39" s="18"/>
      <c r="BA39" s="17"/>
      <c r="BB39" s="18"/>
      <c r="BC39" s="60">
        <f t="shared" si="0"/>
        <v>0</v>
      </c>
    </row>
    <row r="40" spans="1:55" s="37" customFormat="1" x14ac:dyDescent="0.25">
      <c r="A40" s="25">
        <v>40164</v>
      </c>
      <c r="B40" s="26" t="s">
        <v>17</v>
      </c>
      <c r="C40" s="24">
        <v>7</v>
      </c>
      <c r="D40" s="17"/>
      <c r="E40" s="18"/>
      <c r="F40" s="17"/>
      <c r="G40" s="18"/>
      <c r="H40" s="17"/>
      <c r="I40" s="18">
        <v>4050</v>
      </c>
      <c r="J40" s="17"/>
      <c r="K40" s="18"/>
      <c r="L40" s="17"/>
      <c r="M40" s="18"/>
      <c r="N40" s="17"/>
      <c r="O40" s="18"/>
      <c r="P40" s="24">
        <v>7</v>
      </c>
      <c r="Q40" s="17"/>
      <c r="R40" s="18"/>
      <c r="S40" s="17">
        <v>810</v>
      </c>
      <c r="T40" s="18"/>
      <c r="U40" s="30"/>
      <c r="V40" s="40"/>
      <c r="W40" s="30"/>
      <c r="X40" s="40"/>
      <c r="Y40" s="30"/>
      <c r="Z40" s="40"/>
      <c r="AA40" s="30"/>
      <c r="AB40" s="40"/>
      <c r="AC40" s="33"/>
      <c r="AD40" s="18"/>
      <c r="AE40" s="24">
        <v>7</v>
      </c>
      <c r="AF40" s="17"/>
      <c r="AG40" s="18"/>
      <c r="AH40" s="17"/>
      <c r="AI40" s="18"/>
      <c r="AJ40" s="17"/>
      <c r="AK40" s="18"/>
      <c r="AL40" s="17"/>
      <c r="AM40" s="18"/>
      <c r="AN40" s="17"/>
      <c r="AO40" s="18"/>
      <c r="AP40" s="17"/>
      <c r="AQ40" s="18"/>
      <c r="AR40" s="17">
        <v>3240</v>
      </c>
      <c r="AS40" s="18"/>
      <c r="AT40" s="24">
        <v>7</v>
      </c>
      <c r="AU40" s="17"/>
      <c r="AV40" s="18"/>
      <c r="AW40" s="17"/>
      <c r="AX40" s="18"/>
      <c r="AY40" s="17"/>
      <c r="AZ40" s="18"/>
      <c r="BA40" s="17"/>
      <c r="BB40" s="18"/>
      <c r="BC40" s="60">
        <f t="shared" si="0"/>
        <v>0</v>
      </c>
    </row>
    <row r="41" spans="1:55" s="37" customFormat="1" x14ac:dyDescent="0.25">
      <c r="A41" s="25" t="s">
        <v>44</v>
      </c>
      <c r="B41" s="26" t="s">
        <v>45</v>
      </c>
      <c r="C41" s="24">
        <v>8</v>
      </c>
      <c r="D41" s="17"/>
      <c r="E41" s="18"/>
      <c r="F41" s="17"/>
      <c r="G41" s="18"/>
      <c r="H41" s="17"/>
      <c r="I41" s="18">
        <f>3300*1.25</f>
        <v>4125</v>
      </c>
      <c r="J41" s="17"/>
      <c r="K41" s="18"/>
      <c r="L41" s="17"/>
      <c r="M41" s="18"/>
      <c r="N41" s="17"/>
      <c r="O41" s="18"/>
      <c r="P41" s="24">
        <v>8</v>
      </c>
      <c r="Q41" s="17"/>
      <c r="R41" s="18"/>
      <c r="S41" s="17">
        <f>I41*0.2</f>
        <v>825</v>
      </c>
      <c r="T41" s="18"/>
      <c r="U41" s="30"/>
      <c r="V41" s="40"/>
      <c r="W41" s="30"/>
      <c r="X41" s="40"/>
      <c r="Y41" s="30"/>
      <c r="Z41" s="40"/>
      <c r="AA41" s="30"/>
      <c r="AB41" s="40"/>
      <c r="AC41" s="33"/>
      <c r="AD41" s="18"/>
      <c r="AE41" s="24">
        <v>8</v>
      </c>
      <c r="AF41" s="17"/>
      <c r="AG41" s="18"/>
      <c r="AH41" s="17"/>
      <c r="AI41" s="18"/>
      <c r="AJ41" s="17"/>
      <c r="AK41" s="18"/>
      <c r="AL41" s="17"/>
      <c r="AM41" s="18"/>
      <c r="AN41" s="17"/>
      <c r="AO41" s="18"/>
      <c r="AP41" s="17"/>
      <c r="AQ41" s="18"/>
      <c r="AR41" s="17"/>
      <c r="AS41" s="18"/>
      <c r="AT41" s="24">
        <v>8</v>
      </c>
      <c r="AU41" s="17"/>
      <c r="AV41" s="18"/>
      <c r="AW41" s="17"/>
      <c r="AX41" s="18"/>
      <c r="AY41" s="17"/>
      <c r="AZ41" s="18"/>
      <c r="BA41" s="17">
        <v>3300</v>
      </c>
      <c r="BB41" s="18"/>
      <c r="BC41" s="60">
        <f t="shared" si="0"/>
        <v>0</v>
      </c>
    </row>
    <row r="42" spans="1:55" s="37" customFormat="1" x14ac:dyDescent="0.25">
      <c r="A42" s="25">
        <v>40165</v>
      </c>
      <c r="B42" s="26" t="s">
        <v>13</v>
      </c>
      <c r="C42" s="24">
        <v>9</v>
      </c>
      <c r="D42" s="17"/>
      <c r="E42" s="18"/>
      <c r="F42" s="17"/>
      <c r="G42" s="18"/>
      <c r="H42" s="17"/>
      <c r="I42" s="18">
        <v>25700</v>
      </c>
      <c r="J42" s="17"/>
      <c r="K42" s="18"/>
      <c r="L42" s="17"/>
      <c r="M42" s="18"/>
      <c r="N42" s="17"/>
      <c r="O42" s="18">
        <v>3800</v>
      </c>
      <c r="P42" s="24">
        <v>9</v>
      </c>
      <c r="Q42" s="17"/>
      <c r="R42" s="18"/>
      <c r="S42" s="17"/>
      <c r="T42" s="18"/>
      <c r="U42" s="30"/>
      <c r="V42" s="40"/>
      <c r="W42" s="30"/>
      <c r="X42" s="40"/>
      <c r="Y42" s="30"/>
      <c r="Z42" s="40"/>
      <c r="AA42" s="30"/>
      <c r="AB42" s="40"/>
      <c r="AC42" s="33"/>
      <c r="AD42" s="18"/>
      <c r="AE42" s="24">
        <v>9</v>
      </c>
      <c r="AF42" s="17"/>
      <c r="AG42" s="18"/>
      <c r="AH42" s="17">
        <v>29500</v>
      </c>
      <c r="AI42" s="18"/>
      <c r="AJ42" s="17"/>
      <c r="AK42" s="18"/>
      <c r="AL42" s="17"/>
      <c r="AM42" s="18"/>
      <c r="AN42" s="17"/>
      <c r="AO42" s="18"/>
      <c r="AP42" s="17"/>
      <c r="AQ42" s="18"/>
      <c r="AR42" s="17"/>
      <c r="AS42" s="18"/>
      <c r="AT42" s="24">
        <v>9</v>
      </c>
      <c r="AU42" s="17"/>
      <c r="AV42" s="18"/>
      <c r="AW42" s="17"/>
      <c r="AX42" s="18"/>
      <c r="AY42" s="17"/>
      <c r="AZ42" s="18"/>
      <c r="BA42" s="17"/>
      <c r="BB42" s="18"/>
      <c r="BC42" s="60">
        <f t="shared" si="0"/>
        <v>0</v>
      </c>
    </row>
    <row r="43" spans="1:55" s="37" customFormat="1" x14ac:dyDescent="0.25">
      <c r="A43" s="25">
        <v>40165</v>
      </c>
      <c r="B43" s="26" t="s">
        <v>41</v>
      </c>
      <c r="C43" s="24">
        <v>9</v>
      </c>
      <c r="D43" s="17"/>
      <c r="E43" s="18"/>
      <c r="F43" s="17"/>
      <c r="G43" s="18"/>
      <c r="H43" s="17"/>
      <c r="I43" s="18"/>
      <c r="J43" s="17"/>
      <c r="K43" s="18"/>
      <c r="L43" s="17"/>
      <c r="M43" s="18"/>
      <c r="N43" s="17"/>
      <c r="O43" s="18"/>
      <c r="P43" s="24">
        <v>9</v>
      </c>
      <c r="Q43" s="17"/>
      <c r="R43" s="18"/>
      <c r="S43" s="17"/>
      <c r="T43" s="18"/>
      <c r="U43" s="30"/>
      <c r="V43" s="40"/>
      <c r="W43" s="30"/>
      <c r="X43" s="40">
        <v>4160</v>
      </c>
      <c r="Y43" s="30"/>
      <c r="Z43" s="40"/>
      <c r="AA43" s="30"/>
      <c r="AB43" s="40"/>
      <c r="AC43" s="33"/>
      <c r="AD43" s="18"/>
      <c r="AE43" s="24">
        <v>9</v>
      </c>
      <c r="AF43" s="17"/>
      <c r="AG43" s="18"/>
      <c r="AH43" s="17"/>
      <c r="AI43" s="18"/>
      <c r="AJ43" s="17"/>
      <c r="AK43" s="18"/>
      <c r="AL43" s="17"/>
      <c r="AM43" s="18"/>
      <c r="AN43" s="17">
        <v>4160</v>
      </c>
      <c r="AO43" s="18"/>
      <c r="AP43" s="17"/>
      <c r="AQ43" s="18"/>
      <c r="AR43" s="17"/>
      <c r="AS43" s="18"/>
      <c r="AT43" s="24">
        <v>9</v>
      </c>
      <c r="AU43" s="17"/>
      <c r="AV43" s="18"/>
      <c r="AW43" s="17"/>
      <c r="AX43" s="18"/>
      <c r="AY43" s="17"/>
      <c r="AZ43" s="18"/>
      <c r="BA43" s="17"/>
      <c r="BB43" s="18"/>
      <c r="BC43" s="60">
        <f t="shared" si="0"/>
        <v>0</v>
      </c>
    </row>
    <row r="44" spans="1:55" s="37" customFormat="1" x14ac:dyDescent="0.25">
      <c r="A44" s="25">
        <v>40165</v>
      </c>
      <c r="B44" s="26" t="s">
        <v>40</v>
      </c>
      <c r="C44" s="24">
        <v>9</v>
      </c>
      <c r="D44" s="17"/>
      <c r="E44" s="18"/>
      <c r="F44" s="17"/>
      <c r="G44" s="18"/>
      <c r="H44" s="17"/>
      <c r="I44" s="18"/>
      <c r="J44" s="17"/>
      <c r="K44" s="18"/>
      <c r="L44" s="17"/>
      <c r="M44" s="18"/>
      <c r="N44" s="17"/>
      <c r="O44" s="18"/>
      <c r="P44" s="24">
        <v>9</v>
      </c>
      <c r="Q44" s="17"/>
      <c r="R44" s="18"/>
      <c r="S44" s="17"/>
      <c r="T44" s="18"/>
      <c r="U44" s="30"/>
      <c r="V44" s="40"/>
      <c r="W44" s="30"/>
      <c r="X44" s="40"/>
      <c r="Y44" s="30"/>
      <c r="Z44" s="40"/>
      <c r="AA44" s="30"/>
      <c r="AB44" s="40">
        <v>3540</v>
      </c>
      <c r="AC44" s="33"/>
      <c r="AD44" s="18"/>
      <c r="AE44" s="24">
        <v>9</v>
      </c>
      <c r="AF44" s="17"/>
      <c r="AG44" s="18"/>
      <c r="AH44" s="17"/>
      <c r="AI44" s="18"/>
      <c r="AJ44" s="17">
        <v>3540</v>
      </c>
      <c r="AK44" s="18"/>
      <c r="AL44" s="17"/>
      <c r="AM44" s="18"/>
      <c r="AN44" s="17"/>
      <c r="AO44" s="18"/>
      <c r="AP44" s="17"/>
      <c r="AQ44" s="18"/>
      <c r="AR44" s="17"/>
      <c r="AS44" s="18"/>
      <c r="AT44" s="24">
        <v>9</v>
      </c>
      <c r="AU44" s="17"/>
      <c r="AV44" s="18"/>
      <c r="AW44" s="17"/>
      <c r="AX44" s="18"/>
      <c r="AY44" s="17"/>
      <c r="AZ44" s="18"/>
      <c r="BA44" s="17"/>
      <c r="BB44" s="18"/>
      <c r="BC44" s="60">
        <f t="shared" si="0"/>
        <v>0</v>
      </c>
    </row>
    <row r="45" spans="1:55" s="37" customFormat="1" x14ac:dyDescent="0.25">
      <c r="A45" s="25">
        <v>40165</v>
      </c>
      <c r="B45" s="26" t="s">
        <v>47</v>
      </c>
      <c r="C45" s="24">
        <v>9</v>
      </c>
      <c r="D45" s="17"/>
      <c r="E45" s="18"/>
      <c r="F45" s="17"/>
      <c r="G45" s="18"/>
      <c r="H45" s="17"/>
      <c r="I45" s="18"/>
      <c r="J45" s="17"/>
      <c r="K45" s="18"/>
      <c r="L45" s="17"/>
      <c r="M45" s="18"/>
      <c r="N45" s="17"/>
      <c r="O45" s="18"/>
      <c r="P45" s="24">
        <v>9</v>
      </c>
      <c r="Q45" s="17"/>
      <c r="R45" s="18"/>
      <c r="S45" s="17"/>
      <c r="T45" s="18"/>
      <c r="U45" s="30"/>
      <c r="V45" s="40"/>
      <c r="W45" s="30"/>
      <c r="X45" s="40"/>
      <c r="Y45" s="30"/>
      <c r="Z45" s="40">
        <v>499</v>
      </c>
      <c r="AB45" s="40"/>
      <c r="AC45" s="33"/>
      <c r="AD45" s="18"/>
      <c r="AE45" s="24">
        <v>9</v>
      </c>
      <c r="AF45" s="17"/>
      <c r="AG45" s="18"/>
      <c r="AH45" s="17"/>
      <c r="AI45" s="18"/>
      <c r="AJ45" s="17"/>
      <c r="AK45" s="18"/>
      <c r="AL45" s="17"/>
      <c r="AM45" s="18"/>
      <c r="AN45" s="17">
        <v>499</v>
      </c>
      <c r="AO45" s="18"/>
      <c r="AP45" s="17"/>
      <c r="AQ45" s="18"/>
      <c r="AR45" s="17"/>
      <c r="AS45" s="18"/>
      <c r="AT45" s="24">
        <v>9</v>
      </c>
      <c r="AU45" s="17"/>
      <c r="AV45" s="18"/>
      <c r="AW45" s="17"/>
      <c r="AX45" s="18"/>
      <c r="AY45" s="17"/>
      <c r="AZ45" s="18"/>
      <c r="BA45" s="17"/>
      <c r="BB45" s="18"/>
      <c r="BC45" s="60">
        <f t="shared" si="0"/>
        <v>0</v>
      </c>
    </row>
    <row r="46" spans="1:55" s="37" customFormat="1" x14ac:dyDescent="0.25">
      <c r="A46" s="25">
        <v>40165</v>
      </c>
      <c r="B46" s="26" t="s">
        <v>160</v>
      </c>
      <c r="C46" s="24">
        <v>10</v>
      </c>
      <c r="D46" s="17"/>
      <c r="E46" s="18"/>
      <c r="F46" s="17"/>
      <c r="G46" s="18"/>
      <c r="H46" s="17"/>
      <c r="I46" s="18">
        <v>3800</v>
      </c>
      <c r="J46" s="17"/>
      <c r="K46" s="18"/>
      <c r="L46" s="17"/>
      <c r="M46" s="18"/>
      <c r="N46" s="17">
        <v>3800</v>
      </c>
      <c r="O46" s="18"/>
      <c r="P46" s="24">
        <v>10</v>
      </c>
      <c r="Q46" s="17"/>
      <c r="R46" s="18"/>
      <c r="S46" s="17"/>
      <c r="T46" s="18"/>
      <c r="U46" s="30"/>
      <c r="V46" s="40"/>
      <c r="W46" s="30"/>
      <c r="X46" s="40"/>
      <c r="Y46" s="30"/>
      <c r="Z46" s="40"/>
      <c r="AA46" s="30"/>
      <c r="AB46" s="40"/>
      <c r="AC46" s="33"/>
      <c r="AD46" s="18"/>
      <c r="AE46" s="24">
        <v>10</v>
      </c>
      <c r="AF46" s="17"/>
      <c r="AG46" s="18"/>
      <c r="AH46" s="17"/>
      <c r="AI46" s="18"/>
      <c r="AJ46" s="17"/>
      <c r="AK46" s="18"/>
      <c r="AL46" s="17"/>
      <c r="AM46" s="18"/>
      <c r="AN46" s="17"/>
      <c r="AO46" s="18"/>
      <c r="AP46" s="17"/>
      <c r="AQ46" s="18"/>
      <c r="AR46" s="17"/>
      <c r="AS46" s="18"/>
      <c r="AT46" s="24">
        <v>10</v>
      </c>
      <c r="AU46" s="17"/>
      <c r="AV46" s="18"/>
      <c r="AW46" s="17"/>
      <c r="AX46" s="18"/>
      <c r="AY46" s="17"/>
      <c r="AZ46" s="18"/>
      <c r="BA46" s="17"/>
      <c r="BB46" s="18"/>
      <c r="BC46" s="60">
        <f t="shared" si="0"/>
        <v>0</v>
      </c>
    </row>
    <row r="47" spans="1:55" s="37" customFormat="1" x14ac:dyDescent="0.25">
      <c r="A47" s="25">
        <v>40167</v>
      </c>
      <c r="B47" s="26" t="s">
        <v>48</v>
      </c>
      <c r="C47" s="24">
        <v>11</v>
      </c>
      <c r="D47" s="17"/>
      <c r="E47" s="18"/>
      <c r="F47" s="17"/>
      <c r="G47" s="18"/>
      <c r="H47" s="17"/>
      <c r="I47" s="18">
        <v>600</v>
      </c>
      <c r="J47" s="17"/>
      <c r="K47" s="18"/>
      <c r="L47" s="17"/>
      <c r="M47" s="18"/>
      <c r="N47" s="17"/>
      <c r="O47" s="18"/>
      <c r="P47" s="24">
        <v>11</v>
      </c>
      <c r="Q47" s="17"/>
      <c r="R47" s="18"/>
      <c r="S47" s="17"/>
      <c r="T47" s="18"/>
      <c r="U47" s="30"/>
      <c r="V47" s="40"/>
      <c r="W47" s="30"/>
      <c r="X47" s="40"/>
      <c r="Y47" s="30"/>
      <c r="Z47" s="40"/>
      <c r="AA47" s="30"/>
      <c r="AB47" s="40"/>
      <c r="AC47" s="33"/>
      <c r="AD47" s="18"/>
      <c r="AE47" s="24">
        <v>11</v>
      </c>
      <c r="AF47" s="17"/>
      <c r="AG47" s="18"/>
      <c r="AH47" s="17"/>
      <c r="AI47" s="18"/>
      <c r="AJ47" s="17"/>
      <c r="AK47" s="18"/>
      <c r="AL47" s="17">
        <v>600</v>
      </c>
      <c r="AM47" s="18"/>
      <c r="AN47" s="17"/>
      <c r="AO47" s="18"/>
      <c r="AP47" s="17"/>
      <c r="AQ47" s="18"/>
      <c r="AR47" s="17"/>
      <c r="AS47" s="18"/>
      <c r="AT47" s="24">
        <v>11</v>
      </c>
      <c r="AU47" s="17"/>
      <c r="AV47" s="18"/>
      <c r="AW47" s="17"/>
      <c r="AX47" s="18"/>
      <c r="AY47" s="17"/>
      <c r="AZ47" s="18"/>
      <c r="BA47" s="17"/>
      <c r="BB47" s="18"/>
      <c r="BC47" s="60">
        <f t="shared" si="0"/>
        <v>0</v>
      </c>
    </row>
    <row r="48" spans="1:55" s="37" customFormat="1" x14ac:dyDescent="0.25">
      <c r="A48" s="25">
        <v>40167</v>
      </c>
      <c r="B48" s="26" t="s">
        <v>41</v>
      </c>
      <c r="C48" s="24">
        <v>11</v>
      </c>
      <c r="D48" s="17"/>
      <c r="E48" s="18"/>
      <c r="F48" s="17"/>
      <c r="G48" s="18"/>
      <c r="H48" s="17"/>
      <c r="I48" s="18"/>
      <c r="J48" s="17"/>
      <c r="K48" s="18"/>
      <c r="L48" s="17"/>
      <c r="M48" s="18"/>
      <c r="N48" s="17"/>
      <c r="O48" s="18"/>
      <c r="P48" s="24">
        <v>11</v>
      </c>
      <c r="Q48" s="17"/>
      <c r="R48" s="18"/>
      <c r="S48" s="17"/>
      <c r="T48" s="18"/>
      <c r="U48" s="30"/>
      <c r="V48" s="40"/>
      <c r="W48" s="30"/>
      <c r="X48" s="40">
        <v>85</v>
      </c>
      <c r="Y48" s="30"/>
      <c r="Z48" s="40"/>
      <c r="AA48" s="30"/>
      <c r="AB48" s="40"/>
      <c r="AC48" s="33"/>
      <c r="AD48" s="18"/>
      <c r="AE48" s="24">
        <v>11</v>
      </c>
      <c r="AF48" s="17"/>
      <c r="AG48" s="18"/>
      <c r="AH48" s="17"/>
      <c r="AI48" s="18"/>
      <c r="AJ48" s="17"/>
      <c r="AK48" s="18"/>
      <c r="AL48" s="17"/>
      <c r="AM48" s="18"/>
      <c r="AN48" s="17">
        <v>85</v>
      </c>
      <c r="AO48" s="18"/>
      <c r="AP48" s="17"/>
      <c r="AQ48" s="18"/>
      <c r="AR48" s="17"/>
      <c r="AS48" s="18"/>
      <c r="AT48" s="24">
        <v>11</v>
      </c>
      <c r="AU48" s="17"/>
      <c r="AV48" s="18"/>
      <c r="AW48" s="17"/>
      <c r="AX48" s="18"/>
      <c r="AY48" s="17"/>
      <c r="AZ48" s="18"/>
      <c r="BA48" s="17"/>
      <c r="BB48" s="18"/>
      <c r="BC48" s="60">
        <f t="shared" si="0"/>
        <v>0</v>
      </c>
    </row>
    <row r="49" spans="1:55" s="37" customFormat="1" x14ac:dyDescent="0.25">
      <c r="A49" s="25">
        <v>40168</v>
      </c>
      <c r="B49" s="26" t="s">
        <v>49</v>
      </c>
      <c r="C49" s="24">
        <v>12</v>
      </c>
      <c r="D49" s="17"/>
      <c r="E49" s="18"/>
      <c r="F49" s="17"/>
      <c r="G49" s="18"/>
      <c r="H49" s="17"/>
      <c r="I49" s="18"/>
      <c r="J49" s="17"/>
      <c r="K49" s="18"/>
      <c r="L49" s="17"/>
      <c r="M49" s="18">
        <v>94760</v>
      </c>
      <c r="N49" s="17"/>
      <c r="O49" s="18"/>
      <c r="P49" s="24">
        <v>12</v>
      </c>
      <c r="Q49" s="17"/>
      <c r="R49" s="18"/>
      <c r="S49" s="17">
        <v>12360</v>
      </c>
      <c r="T49" s="18"/>
      <c r="U49" s="30"/>
      <c r="V49" s="40"/>
      <c r="W49" s="30"/>
      <c r="X49" s="40"/>
      <c r="Y49" s="30"/>
      <c r="Z49" s="40"/>
      <c r="AA49" s="30"/>
      <c r="AB49" s="40"/>
      <c r="AC49" s="33"/>
      <c r="AD49" s="18"/>
      <c r="AE49" s="24">
        <v>12</v>
      </c>
      <c r="AF49" s="17">
        <v>82400</v>
      </c>
      <c r="AG49" s="18"/>
      <c r="AH49" s="17"/>
      <c r="AI49" s="18"/>
      <c r="AJ49" s="17"/>
      <c r="AK49" s="18"/>
      <c r="AL49" s="17"/>
      <c r="AM49" s="18"/>
      <c r="AN49" s="17"/>
      <c r="AO49" s="18"/>
      <c r="AP49" s="17"/>
      <c r="AQ49" s="18"/>
      <c r="AR49" s="17"/>
      <c r="AS49" s="18"/>
      <c r="AT49" s="24">
        <v>12</v>
      </c>
      <c r="AU49" s="17"/>
      <c r="AV49" s="18"/>
      <c r="AW49" s="17"/>
      <c r="AX49" s="18"/>
      <c r="AY49" s="17"/>
      <c r="AZ49" s="18"/>
      <c r="BA49" s="17"/>
      <c r="BB49" s="18"/>
      <c r="BC49" s="60">
        <f t="shared" si="0"/>
        <v>0</v>
      </c>
    </row>
    <row r="50" spans="1:55" s="37" customFormat="1" x14ac:dyDescent="0.25">
      <c r="A50" s="90" t="s">
        <v>88</v>
      </c>
      <c r="B50" s="26" t="s">
        <v>89</v>
      </c>
      <c r="C50" s="24">
        <v>13</v>
      </c>
      <c r="D50" s="17"/>
      <c r="E50" s="18"/>
      <c r="F50" s="17"/>
      <c r="G50" s="18"/>
      <c r="H50" s="17"/>
      <c r="I50" s="18">
        <v>94760</v>
      </c>
      <c r="J50" s="17"/>
      <c r="K50" s="18"/>
      <c r="L50" s="17">
        <v>94760</v>
      </c>
      <c r="M50" s="18"/>
      <c r="N50" s="17"/>
      <c r="O50" s="18"/>
      <c r="P50" s="24">
        <v>13</v>
      </c>
      <c r="Q50" s="17"/>
      <c r="R50" s="18"/>
      <c r="S50" s="17"/>
      <c r="T50" s="18"/>
      <c r="U50" s="30"/>
      <c r="V50" s="40"/>
      <c r="W50" s="30"/>
      <c r="X50" s="40"/>
      <c r="Y50" s="30"/>
      <c r="Z50" s="40"/>
      <c r="AA50" s="30"/>
      <c r="AB50" s="40"/>
      <c r="AC50" s="33"/>
      <c r="AD50" s="18"/>
      <c r="AE50" s="24">
        <v>13</v>
      </c>
      <c r="AF50" s="17"/>
      <c r="AG50" s="18"/>
      <c r="AH50" s="17"/>
      <c r="AI50" s="18"/>
      <c r="AJ50" s="17"/>
      <c r="AK50" s="18"/>
      <c r="AL50" s="17"/>
      <c r="AM50" s="18"/>
      <c r="AN50" s="17"/>
      <c r="AO50" s="18"/>
      <c r="AP50" s="17"/>
      <c r="AQ50" s="18"/>
      <c r="AR50" s="17"/>
      <c r="AS50" s="18"/>
      <c r="AT50" s="24">
        <v>13</v>
      </c>
      <c r="AU50" s="17"/>
      <c r="AV50" s="18"/>
      <c r="AW50" s="17"/>
      <c r="AX50" s="18"/>
      <c r="AY50" s="17"/>
      <c r="AZ50" s="18"/>
      <c r="BA50" s="17"/>
      <c r="BB50" s="18"/>
      <c r="BC50" s="60">
        <f t="shared" si="0"/>
        <v>0</v>
      </c>
    </row>
    <row r="51" spans="1:55" s="37" customFormat="1" x14ac:dyDescent="0.25">
      <c r="A51" s="25">
        <v>40169</v>
      </c>
      <c r="B51" s="29" t="s">
        <v>50</v>
      </c>
      <c r="C51" s="24">
        <v>14</v>
      </c>
      <c r="D51" s="19"/>
      <c r="E51" s="23"/>
      <c r="F51" s="19"/>
      <c r="G51" s="23"/>
      <c r="H51" s="17"/>
      <c r="I51" s="18">
        <v>900</v>
      </c>
      <c r="J51" s="17"/>
      <c r="K51" s="18"/>
      <c r="L51" s="17"/>
      <c r="M51" s="18"/>
      <c r="N51" s="17"/>
      <c r="O51" s="18"/>
      <c r="P51" s="24">
        <v>14</v>
      </c>
      <c r="Q51" s="17"/>
      <c r="R51" s="18"/>
      <c r="S51" s="17">
        <v>180</v>
      </c>
      <c r="T51" s="18"/>
      <c r="U51" s="30"/>
      <c r="V51" s="40"/>
      <c r="W51" s="30"/>
      <c r="X51" s="40"/>
      <c r="Y51" s="30"/>
      <c r="Z51" s="40"/>
      <c r="AA51" s="30"/>
      <c r="AB51" s="40"/>
      <c r="AC51" s="33"/>
      <c r="AD51" s="18"/>
      <c r="AE51" s="24">
        <v>14</v>
      </c>
      <c r="AF51" s="17"/>
      <c r="AG51" s="18"/>
      <c r="AH51" s="17"/>
      <c r="AI51" s="18"/>
      <c r="AJ51" s="17"/>
      <c r="AK51" s="18"/>
      <c r="AL51" s="17"/>
      <c r="AM51" s="18"/>
      <c r="AN51" s="17"/>
      <c r="AO51" s="18"/>
      <c r="AP51" s="17"/>
      <c r="AQ51" s="18"/>
      <c r="AR51" s="17"/>
      <c r="AS51" s="18"/>
      <c r="AT51" s="24">
        <v>14</v>
      </c>
      <c r="AU51" s="17"/>
      <c r="AV51" s="18"/>
      <c r="AW51" s="17">
        <v>720</v>
      </c>
      <c r="AX51" s="18"/>
      <c r="AY51" s="17"/>
      <c r="AZ51" s="18"/>
      <c r="BA51" s="17"/>
      <c r="BB51" s="18"/>
      <c r="BC51" s="60">
        <f t="shared" si="0"/>
        <v>0</v>
      </c>
    </row>
    <row r="52" spans="1:55" s="37" customFormat="1" x14ac:dyDescent="0.25">
      <c r="A52" s="25" t="s">
        <v>51</v>
      </c>
      <c r="B52" s="29" t="s">
        <v>52</v>
      </c>
      <c r="C52" s="24">
        <v>15</v>
      </c>
      <c r="D52" s="17"/>
      <c r="E52" s="18"/>
      <c r="F52" s="17"/>
      <c r="G52" s="18"/>
      <c r="H52" s="17"/>
      <c r="I52" s="18">
        <v>13000</v>
      </c>
      <c r="J52" s="17"/>
      <c r="K52" s="18"/>
      <c r="L52" s="17"/>
      <c r="M52" s="18"/>
      <c r="N52" s="17"/>
      <c r="O52" s="18"/>
      <c r="P52" s="24">
        <v>15</v>
      </c>
      <c r="Q52" s="17"/>
      <c r="R52" s="18"/>
      <c r="S52" s="17">
        <v>2600</v>
      </c>
      <c r="T52" s="18"/>
      <c r="U52" s="30"/>
      <c r="V52" s="40"/>
      <c r="W52" s="30"/>
      <c r="X52" s="40"/>
      <c r="Y52" s="30"/>
      <c r="Z52" s="40"/>
      <c r="AA52" s="30"/>
      <c r="AB52" s="40"/>
      <c r="AC52" s="33"/>
      <c r="AD52" s="18"/>
      <c r="AE52" s="24">
        <v>15</v>
      </c>
      <c r="AF52" s="17"/>
      <c r="AG52" s="18"/>
      <c r="AH52" s="17"/>
      <c r="AI52" s="18"/>
      <c r="AJ52" s="17"/>
      <c r="AK52" s="18"/>
      <c r="AL52" s="17"/>
      <c r="AM52" s="18"/>
      <c r="AN52" s="17"/>
      <c r="AO52" s="18"/>
      <c r="AP52" s="17"/>
      <c r="AQ52" s="18"/>
      <c r="AR52" s="17"/>
      <c r="AS52" s="18"/>
      <c r="AT52" s="24">
        <v>15</v>
      </c>
      <c r="AU52" s="17"/>
      <c r="AV52" s="18"/>
      <c r="AW52" s="17"/>
      <c r="AX52" s="18"/>
      <c r="AY52" s="17">
        <v>10400</v>
      </c>
      <c r="AZ52" s="18"/>
      <c r="BA52" s="17"/>
      <c r="BB52" s="18"/>
      <c r="BC52" s="60">
        <f t="shared" si="0"/>
        <v>0</v>
      </c>
    </row>
    <row r="53" spans="1:55" s="37" customFormat="1" x14ac:dyDescent="0.25">
      <c r="A53" s="25">
        <v>40178</v>
      </c>
      <c r="B53" s="29" t="s">
        <v>42</v>
      </c>
      <c r="C53" s="24">
        <v>16</v>
      </c>
      <c r="D53" s="17"/>
      <c r="E53" s="18"/>
      <c r="F53" s="17">
        <v>2570</v>
      </c>
      <c r="G53" s="18"/>
      <c r="H53" s="17">
        <v>117030</v>
      </c>
      <c r="I53" s="18"/>
      <c r="J53" s="17"/>
      <c r="K53" s="18"/>
      <c r="L53" s="17"/>
      <c r="M53" s="18"/>
      <c r="N53" s="17"/>
      <c r="O53" s="18"/>
      <c r="P53" s="24">
        <v>16</v>
      </c>
      <c r="Q53" s="17"/>
      <c r="R53" s="18">
        <v>15600</v>
      </c>
      <c r="S53" s="17"/>
      <c r="T53" s="18"/>
      <c r="U53" s="30"/>
      <c r="V53" s="40"/>
      <c r="W53" s="30"/>
      <c r="X53" s="40"/>
      <c r="Y53" s="30"/>
      <c r="Z53" s="40"/>
      <c r="AA53" s="30"/>
      <c r="AB53" s="40"/>
      <c r="AC53" s="33"/>
      <c r="AD53" s="18">
        <v>104000</v>
      </c>
      <c r="AE53" s="24">
        <v>16</v>
      </c>
      <c r="AF53" s="17"/>
      <c r="AG53" s="18"/>
      <c r="AH53" s="17"/>
      <c r="AI53" s="18"/>
      <c r="AJ53" s="17"/>
      <c r="AK53" s="18"/>
      <c r="AL53" s="17"/>
      <c r="AM53" s="18"/>
      <c r="AN53" s="17"/>
      <c r="AO53" s="18"/>
      <c r="AP53" s="17"/>
      <c r="AQ53" s="18"/>
      <c r="AR53" s="17"/>
      <c r="AS53" s="18"/>
      <c r="AT53" s="24">
        <v>16</v>
      </c>
      <c r="AU53" s="17"/>
      <c r="AV53" s="18"/>
      <c r="AW53" s="17"/>
      <c r="AX53" s="18"/>
      <c r="AY53" s="17"/>
      <c r="AZ53" s="18"/>
      <c r="BA53" s="17"/>
      <c r="BB53" s="18"/>
      <c r="BC53" s="60">
        <f t="shared" si="0"/>
        <v>0</v>
      </c>
    </row>
    <row r="54" spans="1:55" s="37" customFormat="1" x14ac:dyDescent="0.25">
      <c r="A54" s="25">
        <v>40178</v>
      </c>
      <c r="B54" s="29" t="s">
        <v>43</v>
      </c>
      <c r="C54" s="24">
        <v>17</v>
      </c>
      <c r="D54" s="17"/>
      <c r="E54" s="18"/>
      <c r="F54" s="17"/>
      <c r="G54" s="18">
        <v>2770</v>
      </c>
      <c r="H54" s="17">
        <v>2770</v>
      </c>
      <c r="I54" s="18"/>
      <c r="J54" s="17"/>
      <c r="K54" s="18"/>
      <c r="L54" s="17"/>
      <c r="M54" s="18"/>
      <c r="N54" s="17"/>
      <c r="O54" s="18"/>
      <c r="P54" s="24">
        <v>17</v>
      </c>
      <c r="Q54" s="17"/>
      <c r="R54" s="18"/>
      <c r="S54" s="17"/>
      <c r="T54" s="18"/>
      <c r="U54" s="30"/>
      <c r="V54" s="40"/>
      <c r="W54" s="30"/>
      <c r="X54" s="40"/>
      <c r="Y54" s="30"/>
      <c r="Z54" s="40"/>
      <c r="AA54" s="30"/>
      <c r="AB54" s="40"/>
      <c r="AC54" s="33"/>
      <c r="AD54" s="18"/>
      <c r="AE54" s="24">
        <v>17</v>
      </c>
      <c r="AF54" s="17"/>
      <c r="AG54" s="18"/>
      <c r="AH54" s="17"/>
      <c r="AI54" s="18"/>
      <c r="AJ54" s="17"/>
      <c r="AK54" s="18"/>
      <c r="AL54" s="17"/>
      <c r="AM54" s="18"/>
      <c r="AN54" s="17"/>
      <c r="AO54" s="18"/>
      <c r="AP54" s="17"/>
      <c r="AQ54" s="18"/>
      <c r="AR54" s="17"/>
      <c r="AS54" s="18"/>
      <c r="AT54" s="24">
        <v>17</v>
      </c>
      <c r="AU54" s="17"/>
      <c r="AV54" s="18"/>
      <c r="AW54" s="17"/>
      <c r="AX54" s="18"/>
      <c r="AY54" s="17"/>
      <c r="AZ54" s="18"/>
      <c r="BA54" s="17"/>
      <c r="BB54" s="18"/>
      <c r="BC54" s="60">
        <f t="shared" si="0"/>
        <v>0</v>
      </c>
    </row>
    <row r="55" spans="1:55" ht="15.75" x14ac:dyDescent="0.25">
      <c r="A55" s="25">
        <v>40178</v>
      </c>
      <c r="B55" s="29" t="s">
        <v>54</v>
      </c>
      <c r="C55" s="24">
        <v>18</v>
      </c>
      <c r="D55" s="17"/>
      <c r="E55" s="18"/>
      <c r="F55" s="17"/>
      <c r="G55" s="18"/>
      <c r="H55" s="17"/>
      <c r="I55" s="18"/>
      <c r="J55" s="17"/>
      <c r="K55" s="18"/>
      <c r="L55" s="17"/>
      <c r="M55" s="18"/>
      <c r="N55" s="17"/>
      <c r="O55" s="18"/>
      <c r="P55" s="24">
        <v>18</v>
      </c>
      <c r="Q55" s="17">
        <f>R38+R53</f>
        <v>27300</v>
      </c>
      <c r="R55" s="18"/>
      <c r="S55" s="17"/>
      <c r="T55" s="18"/>
      <c r="U55" s="30"/>
      <c r="V55" s="40">
        <f>Q55</f>
        <v>27300</v>
      </c>
      <c r="W55" s="30"/>
      <c r="X55" s="40"/>
      <c r="Y55" s="30"/>
      <c r="Z55" s="40"/>
      <c r="AA55" s="30"/>
      <c r="AB55" s="40"/>
      <c r="AC55" s="33"/>
      <c r="AD55" s="18"/>
      <c r="AE55" s="24">
        <v>18</v>
      </c>
      <c r="AF55" s="17"/>
      <c r="AG55" s="18"/>
      <c r="AH55" s="17"/>
      <c r="AI55" s="18"/>
      <c r="AJ55" s="17"/>
      <c r="AK55" s="18"/>
      <c r="AL55" s="17"/>
      <c r="AM55" s="18"/>
      <c r="AN55" s="17"/>
      <c r="AO55" s="18"/>
      <c r="AP55" s="17"/>
      <c r="AQ55" s="18"/>
      <c r="AR55" s="17"/>
      <c r="AS55" s="18"/>
      <c r="AT55" s="24">
        <v>18</v>
      </c>
      <c r="AU55" s="17"/>
      <c r="AV55" s="18"/>
      <c r="AW55" s="17"/>
      <c r="AX55" s="18"/>
      <c r="AY55" s="17"/>
      <c r="AZ55" s="18"/>
      <c r="BA55" s="17"/>
      <c r="BB55" s="18"/>
      <c r="BC55" s="60">
        <f t="shared" si="0"/>
        <v>0</v>
      </c>
    </row>
    <row r="56" spans="1:55" ht="15.75" x14ac:dyDescent="0.25">
      <c r="A56" s="28">
        <v>40178</v>
      </c>
      <c r="B56" s="47" t="s">
        <v>56</v>
      </c>
      <c r="C56" s="24">
        <v>19</v>
      </c>
      <c r="D56" s="20"/>
      <c r="E56" s="21"/>
      <c r="F56" s="20"/>
      <c r="G56" s="21"/>
      <c r="H56" s="20"/>
      <c r="I56" s="21"/>
      <c r="J56" s="20"/>
      <c r="K56" s="21"/>
      <c r="L56" s="20"/>
      <c r="M56" s="21"/>
      <c r="N56" s="20"/>
      <c r="O56" s="21"/>
      <c r="P56" s="24">
        <v>19</v>
      </c>
      <c r="Q56" s="20"/>
      <c r="R56" s="21"/>
      <c r="S56" s="20"/>
      <c r="T56" s="21">
        <f>S57</f>
        <v>24735</v>
      </c>
      <c r="U56" s="34">
        <f>T56</f>
        <v>24735</v>
      </c>
      <c r="V56" s="41"/>
      <c r="W56" s="34"/>
      <c r="X56" s="41"/>
      <c r="Y56" s="34"/>
      <c r="Z56" s="41"/>
      <c r="AA56" s="34"/>
      <c r="AB56" s="41"/>
      <c r="AC56" s="35"/>
      <c r="AD56" s="21"/>
      <c r="AE56" s="24">
        <v>19</v>
      </c>
      <c r="AF56" s="20"/>
      <c r="AG56" s="21"/>
      <c r="AH56" s="20"/>
      <c r="AI56" s="21"/>
      <c r="AJ56" s="20"/>
      <c r="AK56" s="21"/>
      <c r="AL56" s="20"/>
      <c r="AM56" s="21"/>
      <c r="AN56" s="20"/>
      <c r="AO56" s="21"/>
      <c r="AP56" s="20"/>
      <c r="AQ56" s="21"/>
      <c r="AR56" s="20"/>
      <c r="AS56" s="21"/>
      <c r="AT56" s="24">
        <v>19</v>
      </c>
      <c r="AU56" s="20"/>
      <c r="AV56" s="21"/>
      <c r="AW56" s="20"/>
      <c r="AX56" s="21"/>
      <c r="AY56" s="20"/>
      <c r="AZ56" s="21"/>
      <c r="BA56" s="20"/>
      <c r="BB56" s="21"/>
      <c r="BC56" s="60">
        <f t="shared" si="0"/>
        <v>0</v>
      </c>
    </row>
    <row r="57" spans="1:55" s="14" customFormat="1" ht="20.25" x14ac:dyDescent="0.3">
      <c r="A57" s="69"/>
      <c r="B57" s="70" t="s">
        <v>7</v>
      </c>
      <c r="C57" s="120">
        <v>20</v>
      </c>
      <c r="D57" s="67">
        <f t="shared" ref="D57:I57" si="1">SUM(D33:D56)</f>
        <v>0</v>
      </c>
      <c r="E57" s="71">
        <f t="shared" si="1"/>
        <v>0</v>
      </c>
      <c r="F57" s="67">
        <f t="shared" si="1"/>
        <v>6770</v>
      </c>
      <c r="G57" s="71">
        <f t="shared" si="1"/>
        <v>6270</v>
      </c>
      <c r="H57" s="67">
        <f t="shared" si="1"/>
        <v>348800</v>
      </c>
      <c r="I57" s="71">
        <f t="shared" si="1"/>
        <v>198735</v>
      </c>
      <c r="J57" s="67">
        <f t="shared" ref="J57:K57" si="2">SUM(J33:J56)</f>
        <v>0</v>
      </c>
      <c r="K57" s="71">
        <f t="shared" si="2"/>
        <v>140000</v>
      </c>
      <c r="L57" s="67"/>
      <c r="M57" s="71"/>
      <c r="N57" s="67">
        <f t="shared" ref="N57:O57" si="3">SUM(N33:N56)</f>
        <v>3800</v>
      </c>
      <c r="O57" s="71">
        <f t="shared" si="3"/>
        <v>3800</v>
      </c>
      <c r="P57" s="44">
        <v>20</v>
      </c>
      <c r="Q57" s="67">
        <f t="shared" ref="Q57:V57" si="4">SUM(Q33:Q56)</f>
        <v>27300</v>
      </c>
      <c r="R57" s="71">
        <f t="shared" si="4"/>
        <v>27300</v>
      </c>
      <c r="S57" s="67">
        <f t="shared" si="4"/>
        <v>24735</v>
      </c>
      <c r="T57" s="71">
        <f t="shared" si="4"/>
        <v>24735</v>
      </c>
      <c r="U57" s="72">
        <f t="shared" si="4"/>
        <v>24735</v>
      </c>
      <c r="V57" s="73">
        <f t="shared" si="4"/>
        <v>27300</v>
      </c>
      <c r="W57" s="72">
        <f t="shared" ref="W57:BB57" si="5">SUM(W33:W56)</f>
        <v>0</v>
      </c>
      <c r="X57" s="73">
        <f t="shared" si="5"/>
        <v>4245</v>
      </c>
      <c r="Y57" s="72">
        <f t="shared" si="5"/>
        <v>0</v>
      </c>
      <c r="Z57" s="73">
        <f t="shared" si="5"/>
        <v>499</v>
      </c>
      <c r="AA57" s="72">
        <f t="shared" si="5"/>
        <v>0</v>
      </c>
      <c r="AB57" s="73">
        <f t="shared" si="5"/>
        <v>3540</v>
      </c>
      <c r="AC57" s="72">
        <f t="shared" ref="AC57:AD57" si="6">SUM(AC33:AC56)</f>
        <v>0</v>
      </c>
      <c r="AD57" s="73">
        <f t="shared" si="6"/>
        <v>182000</v>
      </c>
      <c r="AE57" s="124">
        <v>20</v>
      </c>
      <c r="AF57" s="72">
        <f t="shared" si="5"/>
        <v>112400</v>
      </c>
      <c r="AG57" s="73">
        <f t="shared" si="5"/>
        <v>0</v>
      </c>
      <c r="AH57" s="72">
        <f t="shared" ref="AH57:AS57" si="7">SUM(AH33:AH56)</f>
        <v>29500</v>
      </c>
      <c r="AI57" s="73">
        <f t="shared" si="7"/>
        <v>0</v>
      </c>
      <c r="AJ57" s="72">
        <f t="shared" si="7"/>
        <v>3540</v>
      </c>
      <c r="AK57" s="73">
        <f t="shared" si="7"/>
        <v>0</v>
      </c>
      <c r="AL57" s="72">
        <f t="shared" si="7"/>
        <v>600</v>
      </c>
      <c r="AM57" s="73">
        <f t="shared" si="7"/>
        <v>0</v>
      </c>
      <c r="AN57" s="72">
        <f t="shared" si="7"/>
        <v>4744</v>
      </c>
      <c r="AO57" s="73">
        <f t="shared" si="7"/>
        <v>0</v>
      </c>
      <c r="AP57" s="72">
        <f t="shared" si="7"/>
        <v>10000</v>
      </c>
      <c r="AQ57" s="73">
        <f t="shared" si="7"/>
        <v>0</v>
      </c>
      <c r="AR57" s="72">
        <f t="shared" si="7"/>
        <v>3240</v>
      </c>
      <c r="AS57" s="73">
        <f t="shared" si="7"/>
        <v>0</v>
      </c>
      <c r="AT57" s="124">
        <v>20</v>
      </c>
      <c r="AU57" s="72">
        <f t="shared" si="5"/>
        <v>3840</v>
      </c>
      <c r="AV57" s="73">
        <f t="shared" si="5"/>
        <v>0</v>
      </c>
      <c r="AW57" s="72">
        <f t="shared" si="5"/>
        <v>720</v>
      </c>
      <c r="AX57" s="73">
        <f t="shared" si="5"/>
        <v>0</v>
      </c>
      <c r="AY57" s="72">
        <f t="shared" si="5"/>
        <v>10400</v>
      </c>
      <c r="AZ57" s="73">
        <f t="shared" si="5"/>
        <v>0</v>
      </c>
      <c r="BA57" s="72">
        <f t="shared" si="5"/>
        <v>3300</v>
      </c>
      <c r="BB57" s="73">
        <f t="shared" si="5"/>
        <v>0</v>
      </c>
      <c r="BC57" s="60">
        <f t="shared" si="0"/>
        <v>0</v>
      </c>
    </row>
    <row r="58" spans="1:55" ht="15.75" x14ac:dyDescent="0.25">
      <c r="BC58" s="60"/>
    </row>
    <row r="59" spans="1:55" s="5" customFormat="1" ht="15.75" x14ac:dyDescent="0.25">
      <c r="H59" s="89"/>
    </row>
    <row r="60" spans="1:55" s="5" customFormat="1" ht="15.75" x14ac:dyDescent="0.25">
      <c r="A60" s="5" t="s">
        <v>82</v>
      </c>
      <c r="H60" s="89"/>
      <c r="T60" s="89"/>
    </row>
    <row r="61" spans="1:55" s="5" customFormat="1" ht="15.75" x14ac:dyDescent="0.25">
      <c r="A61" s="122" t="s">
        <v>158</v>
      </c>
      <c r="B61" s="48" t="s">
        <v>169</v>
      </c>
      <c r="C61" s="49"/>
      <c r="D61" s="144" t="s">
        <v>22</v>
      </c>
      <c r="E61" s="144"/>
      <c r="F61" s="144" t="s">
        <v>57</v>
      </c>
      <c r="G61" s="144"/>
      <c r="H61" s="145" t="s">
        <v>8</v>
      </c>
      <c r="I61" s="145"/>
      <c r="J61" s="145" t="s">
        <v>9</v>
      </c>
      <c r="K61" s="145"/>
      <c r="U61" s="5" t="s">
        <v>82</v>
      </c>
    </row>
    <row r="62" spans="1:55" s="5" customFormat="1" ht="15.75" x14ac:dyDescent="0.25">
      <c r="A62" s="123" t="s">
        <v>159</v>
      </c>
      <c r="B62" s="50"/>
      <c r="C62" s="13"/>
      <c r="D62" s="2" t="s">
        <v>5</v>
      </c>
      <c r="E62" s="2" t="s">
        <v>6</v>
      </c>
      <c r="F62" s="2" t="s">
        <v>5</v>
      </c>
      <c r="G62" s="2" t="s">
        <v>6</v>
      </c>
      <c r="H62" s="2" t="s">
        <v>5</v>
      </c>
      <c r="I62" s="2" t="s">
        <v>6</v>
      </c>
      <c r="J62" s="2" t="s">
        <v>5</v>
      </c>
      <c r="K62" s="2" t="s">
        <v>6</v>
      </c>
    </row>
    <row r="63" spans="1:55" s="5" customFormat="1" ht="15.75" x14ac:dyDescent="0.25">
      <c r="A63" s="51">
        <v>1460</v>
      </c>
      <c r="B63" s="52" t="s">
        <v>14</v>
      </c>
      <c r="C63" s="53"/>
      <c r="D63" s="15"/>
      <c r="E63" s="16"/>
      <c r="F63" s="15">
        <v>3000</v>
      </c>
      <c r="G63" s="16"/>
      <c r="H63" s="15"/>
      <c r="I63" s="16"/>
      <c r="J63" s="15">
        <f>F63</f>
        <v>3000</v>
      </c>
      <c r="K63" s="16"/>
      <c r="U63" s="7" t="s">
        <v>63</v>
      </c>
      <c r="AA63" s="7" t="s">
        <v>67</v>
      </c>
    </row>
    <row r="64" spans="1:55" s="5" customFormat="1" ht="15.75" x14ac:dyDescent="0.25">
      <c r="A64" s="38">
        <v>1900</v>
      </c>
      <c r="B64" s="54" t="str">
        <f>F31</f>
        <v>Kontanter</v>
      </c>
      <c r="C64" s="36"/>
      <c r="D64" s="17">
        <f>F57-G57</f>
        <v>500</v>
      </c>
      <c r="E64" s="18"/>
      <c r="F64" s="17"/>
      <c r="G64" s="18"/>
      <c r="H64" s="17"/>
      <c r="I64" s="18"/>
      <c r="J64" s="17">
        <f>SUM(D64:G64)</f>
        <v>500</v>
      </c>
      <c r="K64" s="18"/>
      <c r="U64" s="27"/>
      <c r="V64" s="27"/>
      <c r="W64" s="27"/>
      <c r="X64" s="27"/>
      <c r="Y64" s="27"/>
    </row>
    <row r="65" spans="1:31" s="5" customFormat="1" ht="15.75" x14ac:dyDescent="0.25">
      <c r="A65" s="38">
        <v>1920</v>
      </c>
      <c r="B65" s="55" t="s">
        <v>11</v>
      </c>
      <c r="C65" s="36"/>
      <c r="D65" s="17">
        <f>H57-I57</f>
        <v>150065</v>
      </c>
      <c r="E65" s="18"/>
      <c r="F65" s="17"/>
      <c r="G65" s="18"/>
      <c r="H65" s="17"/>
      <c r="I65" s="18"/>
      <c r="J65" s="17">
        <f>SUM(D65:G65)</f>
        <v>150065</v>
      </c>
      <c r="K65" s="18"/>
      <c r="U65" s="27" t="s">
        <v>62</v>
      </c>
      <c r="V65" s="27"/>
      <c r="W65" s="27"/>
      <c r="X65" s="27"/>
      <c r="Y65" s="60">
        <f>I72</f>
        <v>182000</v>
      </c>
      <c r="AA65" s="61" t="s">
        <v>23</v>
      </c>
      <c r="AB65" s="27"/>
      <c r="AC65" s="27"/>
      <c r="AD65" s="27"/>
      <c r="AE65" s="27"/>
    </row>
    <row r="66" spans="1:31" s="5" customFormat="1" ht="15.75" x14ac:dyDescent="0.25">
      <c r="A66" s="38">
        <v>2050</v>
      </c>
      <c r="B66" s="55" t="s">
        <v>70</v>
      </c>
      <c r="C66" s="36"/>
      <c r="D66" s="17"/>
      <c r="E66" s="18">
        <f>K57</f>
        <v>140000</v>
      </c>
      <c r="F66" s="17"/>
      <c r="G66" s="18">
        <f>F84</f>
        <v>2716</v>
      </c>
      <c r="H66" s="17"/>
      <c r="I66" s="18"/>
      <c r="J66" s="17"/>
      <c r="K66" s="18">
        <f t="shared" ref="K66:K71" si="8">E66+G66</f>
        <v>142716</v>
      </c>
      <c r="U66" s="61" t="s">
        <v>64</v>
      </c>
      <c r="V66" s="27"/>
      <c r="W66" s="27"/>
      <c r="X66" s="27"/>
      <c r="Y66" s="27"/>
      <c r="AA66" s="27" t="s">
        <v>14</v>
      </c>
      <c r="AB66" s="27"/>
      <c r="AC66" s="27"/>
      <c r="AD66" s="60">
        <f>J63</f>
        <v>3000</v>
      </c>
      <c r="AE66" s="60"/>
    </row>
    <row r="67" spans="1:31" s="5" customFormat="1" ht="15.75" x14ac:dyDescent="0.25">
      <c r="A67" s="38">
        <v>2600</v>
      </c>
      <c r="B67" s="55" t="s">
        <v>46</v>
      </c>
      <c r="C67" s="36"/>
      <c r="D67" s="17"/>
      <c r="E67" s="18">
        <f>O57-N57</f>
        <v>0</v>
      </c>
      <c r="F67" s="17"/>
      <c r="G67" s="18"/>
      <c r="H67" s="17"/>
      <c r="I67" s="18"/>
      <c r="J67" s="17"/>
      <c r="K67" s="18">
        <f t="shared" si="8"/>
        <v>0</v>
      </c>
      <c r="U67" s="27" t="s">
        <v>65</v>
      </c>
      <c r="V67" s="27"/>
      <c r="W67" s="27"/>
      <c r="X67" s="27"/>
      <c r="Y67" s="60">
        <f>H73</f>
        <v>109400</v>
      </c>
      <c r="AA67" s="27" t="s">
        <v>68</v>
      </c>
      <c r="AB67" s="27"/>
      <c r="AC67" s="27"/>
      <c r="AD67" s="60">
        <f>J64+J65</f>
        <v>150565</v>
      </c>
      <c r="AE67" s="60"/>
    </row>
    <row r="68" spans="1:31" s="5" customFormat="1" ht="15.75" x14ac:dyDescent="0.25">
      <c r="A68" s="38">
        <v>2740</v>
      </c>
      <c r="B68" s="55" t="s">
        <v>61</v>
      </c>
      <c r="C68" s="36"/>
      <c r="D68" s="17"/>
      <c r="E68" s="18">
        <f>V57-U57</f>
        <v>2565</v>
      </c>
      <c r="F68" s="17"/>
      <c r="G68" s="18"/>
      <c r="H68" s="17"/>
      <c r="I68" s="18"/>
      <c r="J68" s="17"/>
      <c r="K68" s="18">
        <f t="shared" si="8"/>
        <v>2565</v>
      </c>
      <c r="U68" s="27" t="s">
        <v>66</v>
      </c>
      <c r="V68" s="27"/>
      <c r="W68" s="27"/>
      <c r="X68" s="27"/>
      <c r="Y68" s="60">
        <f>H74+H75+H76+H77</f>
        <v>38384</v>
      </c>
      <c r="AA68" s="60" t="s">
        <v>69</v>
      </c>
      <c r="AB68" s="27"/>
      <c r="AC68" s="27"/>
      <c r="AD68" s="62">
        <f>SUM(AD66:AD67)</f>
        <v>153565</v>
      </c>
      <c r="AE68" s="27"/>
    </row>
    <row r="69" spans="1:31" s="5" customFormat="1" ht="15.75" x14ac:dyDescent="0.25">
      <c r="A69" s="38">
        <v>2770</v>
      </c>
      <c r="B69" s="55" t="s">
        <v>58</v>
      </c>
      <c r="C69" s="36"/>
      <c r="D69" s="17"/>
      <c r="E69" s="18">
        <f>X57</f>
        <v>4245</v>
      </c>
      <c r="F69" s="17"/>
      <c r="G69" s="18"/>
      <c r="H69" s="17"/>
      <c r="I69" s="18"/>
      <c r="J69" s="17"/>
      <c r="K69" s="18">
        <f t="shared" si="8"/>
        <v>4245</v>
      </c>
      <c r="U69" s="27" t="s">
        <v>16</v>
      </c>
      <c r="V69" s="27"/>
      <c r="W69" s="27"/>
      <c r="X69" s="27"/>
      <c r="Y69" s="60">
        <f t="shared" ref="Y69:Y74" si="9">H78</f>
        <v>10000</v>
      </c>
      <c r="AA69" s="27"/>
      <c r="AB69" s="27"/>
      <c r="AC69" s="27"/>
      <c r="AD69" s="27"/>
      <c r="AE69" s="27"/>
    </row>
    <row r="70" spans="1:31" s="5" customFormat="1" ht="15.75" x14ac:dyDescent="0.25">
      <c r="A70" s="38">
        <v>2780</v>
      </c>
      <c r="B70" s="55" t="s">
        <v>59</v>
      </c>
      <c r="C70" s="36"/>
      <c r="D70" s="17"/>
      <c r="E70" s="18">
        <f>Z57-Y57</f>
        <v>499</v>
      </c>
      <c r="F70" s="17"/>
      <c r="G70" s="18"/>
      <c r="H70" s="17"/>
      <c r="I70" s="18"/>
      <c r="J70" s="17"/>
      <c r="K70" s="18">
        <f t="shared" si="8"/>
        <v>499</v>
      </c>
      <c r="U70" s="27" t="s">
        <v>17</v>
      </c>
      <c r="V70" s="27"/>
      <c r="W70" s="27"/>
      <c r="X70" s="27"/>
      <c r="Y70" s="60">
        <f t="shared" si="9"/>
        <v>3240</v>
      </c>
      <c r="AA70" s="61" t="s">
        <v>24</v>
      </c>
      <c r="AB70" s="27"/>
      <c r="AC70" s="27"/>
      <c r="AD70" s="27"/>
      <c r="AE70" s="60"/>
    </row>
    <row r="71" spans="1:31" s="5" customFormat="1" ht="15.75" x14ac:dyDescent="0.25">
      <c r="A71" s="38">
        <v>2940</v>
      </c>
      <c r="B71" s="55" t="s">
        <v>123</v>
      </c>
      <c r="C71" s="36"/>
      <c r="D71" s="17"/>
      <c r="E71" s="18">
        <f>AB57-AA57</f>
        <v>3540</v>
      </c>
      <c r="F71" s="17"/>
      <c r="G71" s="18"/>
      <c r="H71" s="17"/>
      <c r="I71" s="18"/>
      <c r="J71" s="17"/>
      <c r="K71" s="18">
        <f t="shared" si="8"/>
        <v>3540</v>
      </c>
      <c r="U71" s="27" t="s">
        <v>18</v>
      </c>
      <c r="V71" s="27"/>
      <c r="W71" s="27"/>
      <c r="X71" s="27"/>
      <c r="Y71" s="60">
        <f t="shared" si="9"/>
        <v>3840</v>
      </c>
      <c r="AA71" s="27" t="s">
        <v>70</v>
      </c>
      <c r="AB71" s="27"/>
      <c r="AC71" s="27"/>
      <c r="AD71" s="63">
        <f>K66</f>
        <v>142716</v>
      </c>
      <c r="AE71" s="27"/>
    </row>
    <row r="72" spans="1:31" s="5" customFormat="1" ht="15.75" x14ac:dyDescent="0.25">
      <c r="A72" s="38">
        <v>3000</v>
      </c>
      <c r="B72" s="55" t="s">
        <v>62</v>
      </c>
      <c r="C72" s="36"/>
      <c r="D72" s="17"/>
      <c r="E72" s="18">
        <f>AD57-AC57</f>
        <v>182000</v>
      </c>
      <c r="F72" s="17"/>
      <c r="G72" s="18"/>
      <c r="H72" s="17"/>
      <c r="I72" s="18">
        <f>E72</f>
        <v>182000</v>
      </c>
      <c r="J72" s="17"/>
      <c r="K72" s="18"/>
      <c r="U72" s="27" t="s">
        <v>21</v>
      </c>
      <c r="V72" s="27"/>
      <c r="W72" s="27"/>
      <c r="X72" s="27"/>
      <c r="Y72" s="60">
        <f t="shared" si="9"/>
        <v>720</v>
      </c>
      <c r="AA72" s="27"/>
      <c r="AB72" s="27"/>
      <c r="AC72" s="27"/>
      <c r="AD72" s="27"/>
      <c r="AE72" s="27"/>
    </row>
    <row r="73" spans="1:31" s="5" customFormat="1" ht="15.75" x14ac:dyDescent="0.25">
      <c r="A73" s="38">
        <v>4000</v>
      </c>
      <c r="B73" s="55" t="s">
        <v>12</v>
      </c>
      <c r="C73" s="36"/>
      <c r="D73" s="17">
        <f>AF57-AG57</f>
        <v>112400</v>
      </c>
      <c r="E73" s="18"/>
      <c r="F73" s="17"/>
      <c r="G73" s="18">
        <v>3000</v>
      </c>
      <c r="H73" s="17">
        <f>D73-G73</f>
        <v>109400</v>
      </c>
      <c r="I73" s="18"/>
      <c r="J73" s="17"/>
      <c r="K73" s="18"/>
      <c r="U73" s="27" t="s">
        <v>19</v>
      </c>
      <c r="V73" s="27"/>
      <c r="W73" s="27"/>
      <c r="X73" s="27"/>
      <c r="Y73" s="60">
        <f t="shared" si="9"/>
        <v>10400</v>
      </c>
      <c r="AA73" s="61" t="s">
        <v>71</v>
      </c>
      <c r="AB73" s="27"/>
      <c r="AC73" s="27"/>
      <c r="AD73" s="27"/>
      <c r="AE73" s="60"/>
    </row>
    <row r="74" spans="1:31" s="5" customFormat="1" ht="15.75" x14ac:dyDescent="0.25">
      <c r="A74" s="38">
        <v>5000</v>
      </c>
      <c r="B74" s="55" t="s">
        <v>13</v>
      </c>
      <c r="C74" s="36"/>
      <c r="D74" s="17">
        <f>AH57-AI57</f>
        <v>29500</v>
      </c>
      <c r="E74" s="18"/>
      <c r="F74" s="17"/>
      <c r="G74" s="18"/>
      <c r="H74" s="17">
        <f>SUM(D74:G74)</f>
        <v>29500</v>
      </c>
      <c r="I74" s="18"/>
      <c r="J74" s="17"/>
      <c r="K74" s="18"/>
      <c r="U74" s="27" t="s">
        <v>30</v>
      </c>
      <c r="V74" s="27"/>
      <c r="W74" s="27"/>
      <c r="X74" s="27"/>
      <c r="Y74" s="60">
        <f t="shared" si="9"/>
        <v>3300</v>
      </c>
      <c r="AA74" s="27" t="s">
        <v>72</v>
      </c>
      <c r="AB74" s="27"/>
      <c r="AC74" s="27"/>
      <c r="AD74" s="60">
        <f>K67+K68+K69+K70</f>
        <v>7309</v>
      </c>
      <c r="AE74" s="60"/>
    </row>
    <row r="75" spans="1:31" s="5" customFormat="1" ht="15.75" x14ac:dyDescent="0.25">
      <c r="A75" s="38">
        <v>5050</v>
      </c>
      <c r="B75" s="55" t="s">
        <v>40</v>
      </c>
      <c r="C75" s="36"/>
      <c r="D75" s="17">
        <f>AJ57</f>
        <v>3540</v>
      </c>
      <c r="E75" s="18"/>
      <c r="F75" s="17"/>
      <c r="G75" s="18"/>
      <c r="H75" s="17">
        <f t="shared" ref="H75:H83" si="10">SUM(D75:G75)</f>
        <v>3540</v>
      </c>
      <c r="I75" s="18"/>
      <c r="J75" s="17"/>
      <c r="K75" s="18"/>
      <c r="U75" s="27" t="s">
        <v>31</v>
      </c>
      <c r="V75" s="27"/>
      <c r="W75" s="27"/>
      <c r="X75" s="27"/>
      <c r="Y75" s="62">
        <f>SUM(Y67:Y74)</f>
        <v>179284</v>
      </c>
      <c r="AA75" s="27" t="s">
        <v>123</v>
      </c>
      <c r="AB75" s="27"/>
      <c r="AC75" s="27"/>
      <c r="AD75" s="60">
        <f>K71</f>
        <v>3540</v>
      </c>
      <c r="AE75" s="60"/>
    </row>
    <row r="76" spans="1:31" s="5" customFormat="1" ht="15.75" x14ac:dyDescent="0.25">
      <c r="A76" s="38">
        <v>5110</v>
      </c>
      <c r="B76" s="55" t="s">
        <v>60</v>
      </c>
      <c r="C76" s="36"/>
      <c r="D76" s="17">
        <f>AL57</f>
        <v>600</v>
      </c>
      <c r="E76" s="18"/>
      <c r="F76" s="17"/>
      <c r="G76" s="18"/>
      <c r="H76" s="17">
        <f t="shared" si="10"/>
        <v>600</v>
      </c>
      <c r="I76" s="18"/>
      <c r="J76" s="17"/>
      <c r="K76" s="18"/>
      <c r="X76" s="27"/>
      <c r="Y76" s="27"/>
      <c r="AA76" s="27" t="s">
        <v>73</v>
      </c>
      <c r="AB76" s="27"/>
      <c r="AC76" s="27"/>
      <c r="AD76" s="62">
        <f>SUM(AD74:AD75)</f>
        <v>10849</v>
      </c>
      <c r="AE76" s="27"/>
    </row>
    <row r="77" spans="1:31" s="5" customFormat="1" ht="15.75" x14ac:dyDescent="0.25">
      <c r="A77" s="38">
        <v>5400</v>
      </c>
      <c r="B77" s="55" t="s">
        <v>41</v>
      </c>
      <c r="C77" s="36"/>
      <c r="D77" s="17">
        <f>AN57</f>
        <v>4744</v>
      </c>
      <c r="E77" s="18"/>
      <c r="F77" s="17"/>
      <c r="G77" s="18"/>
      <c r="H77" s="17">
        <f t="shared" si="10"/>
        <v>4744</v>
      </c>
      <c r="I77" s="18"/>
      <c r="J77" s="17"/>
      <c r="K77" s="18"/>
      <c r="U77" s="27" t="s">
        <v>8</v>
      </c>
      <c r="V77" s="27"/>
      <c r="W77" s="27"/>
      <c r="X77" s="27"/>
      <c r="Y77" s="63">
        <f>Y65-Y75</f>
        <v>2716</v>
      </c>
      <c r="AA77" s="27"/>
      <c r="AB77" s="27"/>
      <c r="AC77" s="27"/>
      <c r="AD77" s="27"/>
      <c r="AE77" s="60"/>
    </row>
    <row r="78" spans="1:31" s="5" customFormat="1" ht="15.75" x14ac:dyDescent="0.25">
      <c r="A78" s="38">
        <v>6300</v>
      </c>
      <c r="B78" s="55" t="s">
        <v>16</v>
      </c>
      <c r="C78" s="36"/>
      <c r="D78" s="17">
        <f>AP57</f>
        <v>10000</v>
      </c>
      <c r="E78" s="18"/>
      <c r="F78" s="17"/>
      <c r="G78" s="18"/>
      <c r="H78" s="17">
        <f t="shared" si="10"/>
        <v>10000</v>
      </c>
      <c r="I78" s="18"/>
      <c r="J78" s="17"/>
      <c r="K78" s="18"/>
      <c r="S78" s="27"/>
      <c r="T78" s="27"/>
      <c r="U78" s="27"/>
      <c r="V78" s="27"/>
      <c r="W78" s="27"/>
      <c r="X78" s="27"/>
      <c r="AA78" s="27" t="s">
        <v>74</v>
      </c>
      <c r="AB78" s="27"/>
      <c r="AC78" s="27"/>
      <c r="AD78" s="63">
        <f>AD71+AD76</f>
        <v>153565</v>
      </c>
    </row>
    <row r="79" spans="1:31" s="5" customFormat="1" ht="15.75" x14ac:dyDescent="0.25">
      <c r="A79" s="38">
        <v>6304</v>
      </c>
      <c r="B79" s="55" t="s">
        <v>17</v>
      </c>
      <c r="C79" s="36"/>
      <c r="D79" s="17">
        <f>AR57</f>
        <v>3240</v>
      </c>
      <c r="E79" s="18"/>
      <c r="F79" s="17"/>
      <c r="G79" s="18"/>
      <c r="H79" s="17">
        <f t="shared" si="10"/>
        <v>3240</v>
      </c>
      <c r="I79" s="18"/>
      <c r="J79" s="17"/>
      <c r="K79" s="18"/>
    </row>
    <row r="80" spans="1:31" s="5" customFormat="1" ht="15.75" x14ac:dyDescent="0.25">
      <c r="A80" s="38">
        <v>6800</v>
      </c>
      <c r="B80" s="55" t="s">
        <v>18</v>
      </c>
      <c r="C80" s="36"/>
      <c r="D80" s="17">
        <f>AU57</f>
        <v>3840</v>
      </c>
      <c r="E80" s="18"/>
      <c r="F80" s="17"/>
      <c r="G80" s="18"/>
      <c r="H80" s="17">
        <f t="shared" si="10"/>
        <v>3840</v>
      </c>
      <c r="I80" s="18"/>
      <c r="J80" s="17"/>
      <c r="K80" s="18"/>
    </row>
    <row r="81" spans="1:36" s="5" customFormat="1" ht="15.75" x14ac:dyDescent="0.25">
      <c r="A81" s="38">
        <v>6900</v>
      </c>
      <c r="B81" s="55" t="s">
        <v>50</v>
      </c>
      <c r="C81" s="36"/>
      <c r="D81" s="17">
        <f>AW57</f>
        <v>720</v>
      </c>
      <c r="E81" s="18"/>
      <c r="F81" s="17"/>
      <c r="G81" s="18"/>
      <c r="H81" s="17">
        <f t="shared" si="10"/>
        <v>720</v>
      </c>
      <c r="I81" s="18"/>
      <c r="J81" s="17"/>
      <c r="K81" s="18"/>
      <c r="S81" s="27"/>
      <c r="T81" s="27"/>
      <c r="U81" s="27"/>
      <c r="V81" s="27"/>
      <c r="W81" s="27"/>
      <c r="X81" s="60"/>
    </row>
    <row r="82" spans="1:36" s="5" customFormat="1" ht="15.75" x14ac:dyDescent="0.25">
      <c r="A82" s="38">
        <v>7300</v>
      </c>
      <c r="B82" s="55" t="s">
        <v>19</v>
      </c>
      <c r="C82" s="36"/>
      <c r="D82" s="17">
        <f>AY57</f>
        <v>10400</v>
      </c>
      <c r="E82" s="18"/>
      <c r="F82" s="17"/>
      <c r="G82" s="18"/>
      <c r="H82" s="17">
        <f t="shared" si="10"/>
        <v>10400</v>
      </c>
      <c r="I82" s="18"/>
      <c r="J82" s="17"/>
      <c r="K82" s="18"/>
      <c r="X82" s="27"/>
    </row>
    <row r="83" spans="1:36" s="5" customFormat="1" ht="15.75" x14ac:dyDescent="0.25">
      <c r="A83" s="38">
        <v>7780</v>
      </c>
      <c r="B83" s="55" t="s">
        <v>30</v>
      </c>
      <c r="C83" s="36"/>
      <c r="D83" s="17">
        <f>BA57</f>
        <v>3300</v>
      </c>
      <c r="E83" s="18"/>
      <c r="F83" s="17"/>
      <c r="G83" s="18"/>
      <c r="H83" s="17">
        <f t="shared" si="10"/>
        <v>3300</v>
      </c>
      <c r="I83" s="18"/>
      <c r="J83" s="17"/>
      <c r="K83" s="18"/>
      <c r="X83" s="64"/>
    </row>
    <row r="84" spans="1:36" s="59" customFormat="1" ht="20.25" x14ac:dyDescent="0.3">
      <c r="A84" s="56">
        <v>8800</v>
      </c>
      <c r="B84" s="57" t="s">
        <v>8</v>
      </c>
      <c r="C84" s="58"/>
      <c r="D84" s="20"/>
      <c r="E84" s="21"/>
      <c r="F84" s="20">
        <f>-SUM(H73:H83)+I72</f>
        <v>2716</v>
      </c>
      <c r="G84" s="21"/>
      <c r="H84" s="20">
        <f>F84</f>
        <v>2716</v>
      </c>
      <c r="I84" s="21"/>
      <c r="J84" s="20"/>
      <c r="K84" s="21"/>
      <c r="L84" s="27"/>
      <c r="M84" s="27"/>
      <c r="N84" s="27"/>
      <c r="O84" s="27"/>
      <c r="P84" s="27"/>
      <c r="Q84" s="27"/>
      <c r="R84" s="27"/>
      <c r="AA84" s="5"/>
      <c r="AB84" s="5"/>
      <c r="AC84" s="5"/>
      <c r="AD84" s="5"/>
    </row>
    <row r="85" spans="1:36" s="5" customFormat="1" ht="20.25" x14ac:dyDescent="0.3">
      <c r="A85" s="74"/>
      <c r="B85" s="75"/>
      <c r="C85" s="66"/>
      <c r="D85" s="67">
        <f>SUM(D63:D83)</f>
        <v>332849</v>
      </c>
      <c r="E85" s="71">
        <f t="shared" ref="E85:K85" si="11">SUM(E63:E84)</f>
        <v>332849</v>
      </c>
      <c r="F85" s="67">
        <f t="shared" si="11"/>
        <v>5716</v>
      </c>
      <c r="G85" s="71">
        <f t="shared" si="11"/>
        <v>5716</v>
      </c>
      <c r="H85" s="67">
        <f t="shared" si="11"/>
        <v>182000</v>
      </c>
      <c r="I85" s="71">
        <f t="shared" si="11"/>
        <v>182000</v>
      </c>
      <c r="J85" s="67">
        <f t="shared" si="11"/>
        <v>153565</v>
      </c>
      <c r="K85" s="71">
        <f t="shared" si="11"/>
        <v>153565</v>
      </c>
      <c r="AA85" s="59"/>
      <c r="AB85" s="59"/>
      <c r="AC85" s="59"/>
      <c r="AD85" s="59"/>
    </row>
    <row r="86" spans="1:36" s="5" customFormat="1" ht="15.75" x14ac:dyDescent="0.25">
      <c r="H86" s="89"/>
    </row>
    <row r="87" spans="1:36" s="5" customFormat="1" ht="15.75" x14ac:dyDescent="0.25">
      <c r="H87" s="89"/>
    </row>
    <row r="88" spans="1:36" s="5" customFormat="1" ht="15.75" x14ac:dyDescent="0.25">
      <c r="C88" s="27" t="s">
        <v>84</v>
      </c>
      <c r="D88" s="27" t="s">
        <v>75</v>
      </c>
      <c r="E88" s="27"/>
      <c r="G88" s="27" t="s">
        <v>150</v>
      </c>
      <c r="H88" s="89"/>
      <c r="J88" s="109">
        <f>I72-H73</f>
        <v>72600</v>
      </c>
    </row>
    <row r="89" spans="1:36" s="5" customFormat="1" ht="15.75" x14ac:dyDescent="0.25">
      <c r="C89" s="27"/>
      <c r="D89" s="27" t="s">
        <v>76</v>
      </c>
      <c r="E89" s="27"/>
      <c r="G89" s="27" t="s">
        <v>151</v>
      </c>
      <c r="H89" s="89"/>
      <c r="J89" s="110">
        <f>J88/H73</f>
        <v>0.66361974405850088</v>
      </c>
    </row>
    <row r="90" spans="1:36" s="5" customFormat="1" ht="15.75" x14ac:dyDescent="0.25">
      <c r="H90" s="89"/>
    </row>
    <row r="91" spans="1:36" s="5" customFormat="1" ht="15.75" x14ac:dyDescent="0.25">
      <c r="C91" s="27" t="s">
        <v>85</v>
      </c>
      <c r="D91" s="27" t="str">
        <f t="shared" ref="D91:D97" si="12">U68</f>
        <v>Lønn og sosiale kostnader</v>
      </c>
      <c r="E91" s="27"/>
      <c r="G91" s="60">
        <f t="shared" ref="G91:G97" si="13">Y68</f>
        <v>38384</v>
      </c>
      <c r="H91" s="89"/>
    </row>
    <row r="92" spans="1:36" s="27" customFormat="1" ht="15.75" x14ac:dyDescent="0.25">
      <c r="A92" s="5"/>
      <c r="B92" s="5"/>
      <c r="C92" s="5"/>
      <c r="D92" s="27" t="str">
        <f t="shared" si="12"/>
        <v>Husleie</v>
      </c>
      <c r="E92" s="5"/>
      <c r="F92" s="5"/>
      <c r="G92" s="60">
        <f t="shared" si="13"/>
        <v>10000</v>
      </c>
      <c r="H92" s="89"/>
      <c r="I92" s="5"/>
      <c r="J92" s="5"/>
      <c r="K92" s="5"/>
      <c r="AA92" s="5"/>
      <c r="AB92" s="5"/>
      <c r="AC92" s="5"/>
      <c r="AD92" s="5"/>
    </row>
    <row r="93" spans="1:36" s="5" customFormat="1" ht="15.75" x14ac:dyDescent="0.25">
      <c r="A93" s="27"/>
      <c r="B93" s="27"/>
      <c r="C93" s="27"/>
      <c r="D93" s="27" t="str">
        <f t="shared" si="12"/>
        <v>Strøm</v>
      </c>
      <c r="E93" s="27"/>
      <c r="F93" s="27"/>
      <c r="G93" s="60">
        <f t="shared" si="13"/>
        <v>3240</v>
      </c>
      <c r="H93" s="60"/>
      <c r="I93" s="27"/>
      <c r="J93" s="27"/>
      <c r="K93" s="27"/>
      <c r="AA93" s="27"/>
      <c r="AB93" s="27"/>
      <c r="AC93" s="27"/>
      <c r="AD93" s="27"/>
    </row>
    <row r="94" spans="1:36" s="5" customFormat="1" ht="15.75" x14ac:dyDescent="0.25">
      <c r="D94" s="27" t="str">
        <f t="shared" si="12"/>
        <v>Kontorrekvisita</v>
      </c>
      <c r="G94" s="60">
        <f t="shared" si="13"/>
        <v>3840</v>
      </c>
      <c r="H94" s="89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36" s="5" customFormat="1" ht="16.5" customHeight="1" x14ac:dyDescent="0.25">
      <c r="D95" s="27" t="str">
        <f t="shared" si="12"/>
        <v>Telefon og porto</v>
      </c>
      <c r="G95" s="60">
        <f t="shared" si="13"/>
        <v>720</v>
      </c>
      <c r="H95" s="89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</row>
    <row r="96" spans="1:36" ht="15.75" x14ac:dyDescent="0.25">
      <c r="A96" s="5"/>
      <c r="B96" s="5"/>
      <c r="C96" s="5"/>
      <c r="D96" s="27" t="str">
        <f t="shared" si="12"/>
        <v>Salgskostnader</v>
      </c>
      <c r="E96" s="5"/>
      <c r="F96" s="5"/>
      <c r="G96" s="60">
        <f t="shared" si="13"/>
        <v>10400</v>
      </c>
      <c r="H96" s="89"/>
      <c r="I96" s="5"/>
      <c r="J96" s="27"/>
      <c r="K96" s="2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27"/>
      <c r="AB96" s="27"/>
      <c r="AC96" s="27"/>
      <c r="AD96" s="27"/>
      <c r="AE96" s="27"/>
      <c r="AF96" s="27"/>
      <c r="AG96" s="27"/>
      <c r="AH96" s="27"/>
      <c r="AI96" s="27"/>
      <c r="AJ96" s="27"/>
    </row>
    <row r="97" spans="1:36" s="59" customFormat="1" ht="20.25" x14ac:dyDescent="0.3">
      <c r="A97" s="1"/>
      <c r="B97" s="1"/>
      <c r="C97" s="5"/>
      <c r="D97" s="27" t="str">
        <f t="shared" si="12"/>
        <v>Andre driftskostnader</v>
      </c>
      <c r="E97" s="5"/>
      <c r="F97" s="1"/>
      <c r="G97" s="60">
        <f t="shared" si="13"/>
        <v>3300</v>
      </c>
      <c r="H97" s="103"/>
      <c r="I97" s="1"/>
      <c r="J97" s="37"/>
      <c r="K97" s="3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</row>
    <row r="98" spans="1:36" ht="15.75" x14ac:dyDescent="0.25">
      <c r="A98" s="5"/>
      <c r="B98" s="5"/>
      <c r="C98" s="5"/>
      <c r="D98" s="5" t="s">
        <v>77</v>
      </c>
      <c r="E98" s="5"/>
      <c r="F98" s="5"/>
      <c r="G98" s="62">
        <f>SUM(G91:G97)</f>
        <v>69884</v>
      </c>
      <c r="H98" s="89"/>
      <c r="I98" s="5"/>
      <c r="J98" s="27"/>
      <c r="K98" s="27"/>
      <c r="L98" s="37"/>
      <c r="M98" s="37"/>
      <c r="N98" s="37"/>
      <c r="O98" s="37"/>
      <c r="P98" s="37"/>
      <c r="Q98" s="37"/>
      <c r="R98" s="3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</row>
    <row r="99" spans="1:36" ht="15.75" x14ac:dyDescent="0.25">
      <c r="C99" s="5"/>
      <c r="D99" s="5"/>
      <c r="E99" s="5"/>
      <c r="J99" s="37"/>
      <c r="K99" s="37"/>
      <c r="L99" s="37"/>
      <c r="M99" s="106"/>
      <c r="N99" s="37"/>
      <c r="O99" s="37"/>
      <c r="P99" s="37"/>
      <c r="Q99" s="37"/>
      <c r="R99" s="37"/>
      <c r="S99" s="27"/>
      <c r="T99" s="27"/>
      <c r="U99" s="27"/>
      <c r="V99" s="27"/>
      <c r="W99" s="27"/>
      <c r="X99" s="65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</row>
    <row r="100" spans="1:36" ht="15.75" x14ac:dyDescent="0.25">
      <c r="C100" s="5"/>
      <c r="D100" s="5" t="s">
        <v>152</v>
      </c>
      <c r="E100" s="5"/>
      <c r="J100" s="37"/>
      <c r="K100" s="111">
        <f>G98/H73</f>
        <v>0.63879341864716632</v>
      </c>
      <c r="L100" s="37"/>
      <c r="M100" s="37"/>
      <c r="N100" s="37"/>
      <c r="O100" s="37"/>
      <c r="P100" s="37"/>
      <c r="Q100" s="37"/>
      <c r="R100" s="3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</row>
    <row r="101" spans="1:36" ht="15.75" x14ac:dyDescent="0.25">
      <c r="C101" s="5"/>
      <c r="D101" s="5"/>
      <c r="E101" s="5"/>
      <c r="J101" s="37"/>
      <c r="K101" s="37"/>
      <c r="L101" s="37"/>
      <c r="M101" s="37"/>
      <c r="N101" s="37"/>
      <c r="O101" s="37"/>
      <c r="P101" s="37"/>
      <c r="Q101" s="37"/>
      <c r="R101" s="3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</row>
    <row r="102" spans="1:36" ht="15.75" x14ac:dyDescent="0.25">
      <c r="C102" s="5" t="s">
        <v>86</v>
      </c>
      <c r="D102" s="5" t="s">
        <v>153</v>
      </c>
      <c r="E102" s="5"/>
      <c r="F102" s="64"/>
      <c r="G102" s="5"/>
      <c r="H102" s="89"/>
      <c r="I102" s="112">
        <f>J88-G98</f>
        <v>2716</v>
      </c>
      <c r="J102" s="37"/>
      <c r="K102" s="105"/>
      <c r="L102" s="37"/>
      <c r="M102" s="37"/>
      <c r="N102" s="37"/>
      <c r="O102" s="37"/>
      <c r="P102" s="37"/>
      <c r="Q102" s="37"/>
      <c r="R102" s="3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</row>
    <row r="103" spans="1:36" ht="15.75" x14ac:dyDescent="0.25">
      <c r="C103" s="5"/>
      <c r="D103" s="5"/>
      <c r="E103" s="5"/>
      <c r="F103" s="5"/>
      <c r="G103" s="5"/>
      <c r="H103" s="89"/>
      <c r="I103" s="5"/>
      <c r="J103" s="37"/>
      <c r="K103" s="37"/>
      <c r="L103" s="37"/>
      <c r="M103" s="37"/>
      <c r="N103" s="37"/>
      <c r="O103" s="37"/>
      <c r="P103" s="37"/>
      <c r="Q103" s="37"/>
      <c r="R103" s="3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</row>
    <row r="104" spans="1:36" ht="15.75" x14ac:dyDescent="0.25">
      <c r="C104" s="5"/>
      <c r="D104" s="5" t="s">
        <v>154</v>
      </c>
      <c r="E104" s="5"/>
      <c r="F104" s="5"/>
      <c r="G104" s="5"/>
      <c r="H104" s="89"/>
      <c r="I104" s="5"/>
      <c r="J104" s="113">
        <f>H73+G98</f>
        <v>179284</v>
      </c>
      <c r="K104" s="37"/>
      <c r="L104" s="37"/>
      <c r="M104" s="37"/>
      <c r="N104" s="37"/>
      <c r="O104" s="37"/>
      <c r="P104" s="37"/>
      <c r="Q104" s="37"/>
      <c r="R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</row>
    <row r="105" spans="1:36" ht="15.75" x14ac:dyDescent="0.25">
      <c r="C105" s="27"/>
      <c r="D105" s="27"/>
      <c r="E105" s="27"/>
      <c r="F105" s="27"/>
      <c r="G105" s="27"/>
      <c r="H105" s="60"/>
      <c r="I105" s="27"/>
      <c r="J105" s="37"/>
      <c r="K105" s="37"/>
      <c r="L105" s="37"/>
      <c r="M105" s="37"/>
      <c r="N105" s="37"/>
      <c r="O105" s="37"/>
      <c r="P105" s="37"/>
      <c r="Q105" s="37"/>
      <c r="R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</row>
    <row r="106" spans="1:36" ht="15.75" x14ac:dyDescent="0.25">
      <c r="C106" s="27"/>
      <c r="D106" s="27" t="s">
        <v>155</v>
      </c>
      <c r="E106" s="27"/>
      <c r="F106" s="27"/>
      <c r="G106" s="27"/>
      <c r="H106" s="60"/>
      <c r="I106" s="27"/>
      <c r="J106" s="114">
        <f>I102/J104</f>
        <v>1.5149148836482898E-2</v>
      </c>
      <c r="K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</row>
    <row r="107" spans="1:36" ht="15.75" x14ac:dyDescent="0.25"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</row>
    <row r="108" spans="1:36" ht="15.75" x14ac:dyDescent="0.25"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</row>
    <row r="109" spans="1:36" ht="15.75" x14ac:dyDescent="0.25"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</row>
    <row r="110" spans="1:36" ht="15.75" x14ac:dyDescent="0.25"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</row>
    <row r="111" spans="1:36" ht="15.75" x14ac:dyDescent="0.25"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</row>
    <row r="112" spans="1:36" ht="15.75" x14ac:dyDescent="0.25"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</row>
    <row r="113" spans="1:36" ht="15.75" x14ac:dyDescent="0.25"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</row>
    <row r="114" spans="1:36" ht="15.75" x14ac:dyDescent="0.25"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</row>
    <row r="115" spans="1:36" ht="15.75" x14ac:dyDescent="0.25">
      <c r="L115" s="5"/>
      <c r="M115" s="5"/>
      <c r="N115" s="5"/>
      <c r="O115" s="5"/>
      <c r="S115" s="5"/>
      <c r="T115" s="5"/>
      <c r="U115" s="5"/>
      <c r="V115" s="5"/>
      <c r="W115" s="5"/>
      <c r="X115" s="5"/>
      <c r="Y115" s="5"/>
      <c r="Z115" s="5"/>
      <c r="AA115" s="27"/>
      <c r="AB115" s="27"/>
      <c r="AC115" s="27"/>
      <c r="AD115" s="27"/>
      <c r="AE115" s="5"/>
      <c r="AF115" s="5"/>
      <c r="AG115" s="5"/>
      <c r="AH115" s="5"/>
      <c r="AI115" s="5"/>
      <c r="AJ115" s="5"/>
    </row>
    <row r="116" spans="1:36" ht="15.75" x14ac:dyDescent="0.25">
      <c r="A116" s="5"/>
      <c r="B116" s="5"/>
      <c r="C116" s="9" t="s">
        <v>125</v>
      </c>
      <c r="D116" s="5" t="s">
        <v>25</v>
      </c>
      <c r="E116" s="5"/>
      <c r="F116" s="5"/>
      <c r="G116" s="5"/>
      <c r="H116" s="89"/>
      <c r="I116" s="5"/>
      <c r="J116" s="5"/>
      <c r="K116" s="5"/>
      <c r="L116" s="5"/>
      <c r="M116" s="5"/>
      <c r="N116" s="5"/>
      <c r="O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5.75" x14ac:dyDescent="0.25">
      <c r="A117" s="5"/>
      <c r="B117" s="5"/>
      <c r="C117" s="9"/>
      <c r="D117" s="48"/>
      <c r="E117" s="49"/>
      <c r="F117" s="49"/>
      <c r="G117" s="107" t="s">
        <v>26</v>
      </c>
      <c r="H117" s="108" t="s">
        <v>27</v>
      </c>
      <c r="I117" s="142" t="s">
        <v>28</v>
      </c>
      <c r="J117" s="143"/>
      <c r="K117" s="5"/>
      <c r="L117" s="5"/>
      <c r="M117" s="5"/>
      <c r="N117" s="5"/>
      <c r="O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5.75" x14ac:dyDescent="0.25">
      <c r="A118" s="5"/>
      <c r="B118" s="5"/>
      <c r="C118" s="9"/>
      <c r="D118" s="134"/>
      <c r="E118" s="13"/>
      <c r="F118" s="13"/>
      <c r="G118" s="119"/>
      <c r="H118" s="121"/>
      <c r="I118" s="131" t="s">
        <v>175</v>
      </c>
      <c r="J118" s="120" t="s">
        <v>176</v>
      </c>
      <c r="K118" s="5"/>
      <c r="L118" s="5"/>
      <c r="M118" s="5"/>
      <c r="N118" s="5"/>
      <c r="O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5.75" x14ac:dyDescent="0.25">
      <c r="A119" s="5"/>
      <c r="B119" s="5"/>
      <c r="C119" s="9"/>
      <c r="D119" s="11" t="s">
        <v>15</v>
      </c>
      <c r="E119" s="10"/>
      <c r="F119" s="10"/>
      <c r="G119" s="83">
        <v>200000</v>
      </c>
      <c r="H119" s="83">
        <f>Y65</f>
        <v>182000</v>
      </c>
      <c r="I119" s="83">
        <f>H119-G119</f>
        <v>-18000</v>
      </c>
      <c r="J119" s="135">
        <f>I119/G119</f>
        <v>-0.09</v>
      </c>
      <c r="K119" s="5"/>
      <c r="L119" s="5"/>
      <c r="M119" s="5"/>
      <c r="N119" s="5"/>
      <c r="O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5.75" x14ac:dyDescent="0.25">
      <c r="A120" s="5"/>
      <c r="B120" s="5"/>
      <c r="C120" s="9"/>
      <c r="D120" s="12"/>
      <c r="E120" s="5"/>
      <c r="F120" s="5"/>
      <c r="G120" s="84"/>
      <c r="H120" s="84"/>
      <c r="I120" s="84"/>
      <c r="J120" s="140"/>
      <c r="K120" s="5"/>
      <c r="L120" s="5"/>
      <c r="M120" s="5"/>
      <c r="N120" s="5"/>
      <c r="O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s="59" customFormat="1" ht="20.25" x14ac:dyDescent="0.3">
      <c r="A121" s="5"/>
      <c r="B121" s="5"/>
      <c r="C121" s="9"/>
      <c r="D121" s="12" t="s">
        <v>29</v>
      </c>
      <c r="E121" s="5"/>
      <c r="F121" s="5"/>
      <c r="G121" s="84">
        <v>113000</v>
      </c>
      <c r="H121" s="84">
        <f>Y67</f>
        <v>109400</v>
      </c>
      <c r="I121" s="84">
        <f>H121-G121</f>
        <v>-3600</v>
      </c>
      <c r="J121" s="133">
        <f t="shared" ref="J121" si="14">I121/G121</f>
        <v>-3.1858407079646017E-2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AA121" s="5"/>
      <c r="AB121" s="5"/>
      <c r="AC121" s="5"/>
      <c r="AD121" s="5"/>
    </row>
    <row r="122" spans="1:36" ht="20.25" x14ac:dyDescent="0.3">
      <c r="A122" s="5"/>
      <c r="B122" s="5"/>
      <c r="C122" s="9"/>
      <c r="D122" s="11" t="s">
        <v>78</v>
      </c>
      <c r="E122" s="10"/>
      <c r="F122" s="87"/>
      <c r="G122" s="83">
        <f>G119-G121</f>
        <v>87000</v>
      </c>
      <c r="H122" s="83">
        <f>H119-H121</f>
        <v>72600</v>
      </c>
      <c r="I122" s="83">
        <f>H122-G122</f>
        <v>-14400</v>
      </c>
      <c r="J122" s="135"/>
      <c r="K122" s="5"/>
      <c r="L122" s="5"/>
      <c r="M122" s="5"/>
      <c r="N122" s="5"/>
      <c r="O122" s="5"/>
      <c r="S122" s="5"/>
      <c r="T122" s="5"/>
      <c r="U122" s="5"/>
      <c r="V122" s="5"/>
      <c r="W122" s="5"/>
      <c r="X122" s="5"/>
      <c r="Y122" s="5"/>
      <c r="Z122" s="5"/>
      <c r="AA122" s="59"/>
      <c r="AB122" s="59"/>
      <c r="AC122" s="59"/>
      <c r="AD122" s="59"/>
      <c r="AE122" s="5"/>
      <c r="AF122" s="5"/>
      <c r="AG122" s="5"/>
      <c r="AH122" s="5"/>
      <c r="AI122" s="5"/>
      <c r="AJ122" s="5"/>
    </row>
    <row r="123" spans="1:36" ht="15.75" x14ac:dyDescent="0.25">
      <c r="A123" s="5"/>
      <c r="B123" s="5"/>
      <c r="C123" s="9"/>
      <c r="D123" s="12"/>
      <c r="E123" s="5"/>
      <c r="F123" s="5"/>
      <c r="G123" s="84"/>
      <c r="H123" s="84"/>
      <c r="I123" s="84"/>
      <c r="J123" s="133"/>
      <c r="K123" s="5"/>
      <c r="L123" s="5"/>
      <c r="M123" s="5"/>
      <c r="N123" s="5"/>
      <c r="O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5.75" x14ac:dyDescent="0.25">
      <c r="A124" s="5"/>
      <c r="B124" s="5"/>
      <c r="C124" s="9"/>
      <c r="D124" s="12" t="s">
        <v>66</v>
      </c>
      <c r="E124" s="5"/>
      <c r="F124" s="5"/>
      <c r="G124" s="84">
        <v>36000</v>
      </c>
      <c r="H124" s="84">
        <f t="shared" ref="H124:H130" si="15">Y68</f>
        <v>38384</v>
      </c>
      <c r="I124" s="84">
        <f t="shared" ref="I124:I131" si="16">H124-G124</f>
        <v>2384</v>
      </c>
      <c r="J124" s="133">
        <f>I124/G124</f>
        <v>6.6222222222222224E-2</v>
      </c>
      <c r="K124" s="5"/>
      <c r="L124" s="5"/>
      <c r="M124" s="5"/>
      <c r="N124" s="5"/>
      <c r="O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5.75" x14ac:dyDescent="0.25">
      <c r="A125" s="5"/>
      <c r="B125" s="5"/>
      <c r="C125" s="9"/>
      <c r="D125" s="136" t="s">
        <v>16</v>
      </c>
      <c r="E125" s="137"/>
      <c r="F125" s="137"/>
      <c r="G125" s="138">
        <v>10000</v>
      </c>
      <c r="H125" s="138">
        <f t="shared" si="15"/>
        <v>10000</v>
      </c>
      <c r="I125" s="138">
        <f t="shared" si="16"/>
        <v>0</v>
      </c>
      <c r="J125" s="139">
        <f t="shared" ref="J125:J130" si="17">I125/G125</f>
        <v>0</v>
      </c>
      <c r="K125" s="5"/>
      <c r="L125" s="5"/>
      <c r="M125" s="5"/>
      <c r="N125" s="5"/>
      <c r="O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5.75" x14ac:dyDescent="0.25">
      <c r="A126" s="5"/>
      <c r="B126" s="5"/>
      <c r="C126" s="9"/>
      <c r="D126" s="136" t="s">
        <v>17</v>
      </c>
      <c r="E126" s="137"/>
      <c r="F126" s="137"/>
      <c r="G126" s="138">
        <v>3000</v>
      </c>
      <c r="H126" s="138">
        <f t="shared" si="15"/>
        <v>3240</v>
      </c>
      <c r="I126" s="138">
        <f t="shared" si="16"/>
        <v>240</v>
      </c>
      <c r="J126" s="139">
        <f t="shared" si="17"/>
        <v>0.08</v>
      </c>
      <c r="K126" s="5"/>
      <c r="L126" s="5"/>
      <c r="M126" s="5"/>
      <c r="N126" s="5"/>
      <c r="O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5.75" x14ac:dyDescent="0.25">
      <c r="A127" s="5"/>
      <c r="B127" s="5"/>
      <c r="C127" s="9"/>
      <c r="D127" s="136" t="s">
        <v>18</v>
      </c>
      <c r="E127" s="137"/>
      <c r="F127" s="137"/>
      <c r="G127" s="138">
        <v>6000</v>
      </c>
      <c r="H127" s="138">
        <f t="shared" si="15"/>
        <v>3840</v>
      </c>
      <c r="I127" s="138">
        <f t="shared" si="16"/>
        <v>-2160</v>
      </c>
      <c r="J127" s="139">
        <f t="shared" si="17"/>
        <v>-0.36</v>
      </c>
      <c r="K127" s="5"/>
      <c r="L127" s="5"/>
      <c r="M127" s="5"/>
      <c r="N127" s="5"/>
      <c r="O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5.75" x14ac:dyDescent="0.25">
      <c r="A128" s="5"/>
      <c r="B128" s="5"/>
      <c r="C128" s="9"/>
      <c r="D128" s="136" t="s">
        <v>143</v>
      </c>
      <c r="E128" s="137"/>
      <c r="F128" s="137"/>
      <c r="G128" s="138">
        <v>1000</v>
      </c>
      <c r="H128" s="138">
        <f t="shared" si="15"/>
        <v>720</v>
      </c>
      <c r="I128" s="138">
        <f t="shared" si="16"/>
        <v>-280</v>
      </c>
      <c r="J128" s="139">
        <f t="shared" si="17"/>
        <v>-0.28000000000000003</v>
      </c>
      <c r="K128" s="5"/>
      <c r="L128" s="5"/>
      <c r="M128" s="5"/>
      <c r="N128" s="5"/>
      <c r="O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5.75" x14ac:dyDescent="0.25">
      <c r="A129" s="5"/>
      <c r="B129" s="5"/>
      <c r="C129" s="9"/>
      <c r="D129" s="136" t="s">
        <v>19</v>
      </c>
      <c r="E129" s="137"/>
      <c r="F129" s="137"/>
      <c r="G129" s="138">
        <v>14000</v>
      </c>
      <c r="H129" s="138">
        <f t="shared" si="15"/>
        <v>10400</v>
      </c>
      <c r="I129" s="138">
        <f t="shared" si="16"/>
        <v>-3600</v>
      </c>
      <c r="J129" s="139">
        <f t="shared" si="17"/>
        <v>-0.25714285714285712</v>
      </c>
      <c r="K129" s="5"/>
      <c r="L129" s="5"/>
      <c r="M129" s="5"/>
      <c r="N129" s="5"/>
      <c r="O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s="59" customFormat="1" ht="20.25" x14ac:dyDescent="0.3">
      <c r="A130" s="5"/>
      <c r="B130" s="5"/>
      <c r="C130" s="9"/>
      <c r="D130" s="12" t="s">
        <v>30</v>
      </c>
      <c r="E130" s="5"/>
      <c r="F130" s="5"/>
      <c r="G130" s="84">
        <v>5000</v>
      </c>
      <c r="H130" s="84">
        <f t="shared" si="15"/>
        <v>3300</v>
      </c>
      <c r="I130" s="84">
        <f t="shared" si="16"/>
        <v>-1700</v>
      </c>
      <c r="J130" s="133">
        <f t="shared" si="17"/>
        <v>-0.34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AA130" s="5"/>
      <c r="AB130" s="5"/>
      <c r="AC130" s="5"/>
      <c r="AD130" s="5"/>
    </row>
    <row r="131" spans="1:36" ht="20.25" x14ac:dyDescent="0.3">
      <c r="A131" s="5"/>
      <c r="B131" s="5"/>
      <c r="C131" s="9"/>
      <c r="D131" s="11" t="s">
        <v>77</v>
      </c>
      <c r="E131" s="10"/>
      <c r="F131" s="87"/>
      <c r="G131" s="83">
        <f>SUM(G124:G130)</f>
        <v>75000</v>
      </c>
      <c r="H131" s="83">
        <f>SUM(H124:H130)</f>
        <v>69884</v>
      </c>
      <c r="I131" s="83">
        <f t="shared" si="16"/>
        <v>-5116</v>
      </c>
      <c r="J131" s="135">
        <f>I131/G131</f>
        <v>-6.8213333333333334E-2</v>
      </c>
      <c r="K131" s="5"/>
      <c r="L131" s="5"/>
      <c r="M131" s="5"/>
      <c r="N131" s="5"/>
      <c r="O131" s="5"/>
      <c r="S131" s="5"/>
      <c r="T131" s="5"/>
      <c r="U131" s="5"/>
      <c r="V131" s="5"/>
      <c r="W131" s="5"/>
      <c r="X131" s="5"/>
      <c r="Y131" s="5"/>
      <c r="Z131" s="5"/>
      <c r="AA131" s="59"/>
      <c r="AB131" s="59"/>
      <c r="AC131" s="59"/>
      <c r="AD131" s="59"/>
      <c r="AE131" s="5"/>
      <c r="AF131" s="5"/>
      <c r="AG131" s="5"/>
      <c r="AH131" s="5"/>
      <c r="AI131" s="5"/>
      <c r="AJ131" s="5"/>
    </row>
    <row r="132" spans="1:36" s="59" customFormat="1" ht="20.25" x14ac:dyDescent="0.3">
      <c r="A132" s="5"/>
      <c r="B132" s="5"/>
      <c r="C132" s="9"/>
      <c r="D132" s="12"/>
      <c r="E132" s="5"/>
      <c r="F132" s="5"/>
      <c r="G132" s="84"/>
      <c r="H132" s="84"/>
      <c r="I132" s="84"/>
      <c r="J132" s="132"/>
      <c r="K132" s="5"/>
      <c r="L132" s="5"/>
      <c r="M132" s="5"/>
      <c r="N132" s="5"/>
      <c r="O132" s="5"/>
      <c r="P132" s="5"/>
      <c r="Q132" s="5"/>
      <c r="R132" s="5"/>
      <c r="S132" s="5"/>
      <c r="T132" s="5"/>
      <c r="AA132" s="5"/>
      <c r="AB132" s="5"/>
      <c r="AC132" s="5"/>
      <c r="AD132" s="5"/>
    </row>
    <row r="133" spans="1:36" ht="20.25" x14ac:dyDescent="0.3">
      <c r="A133" s="5"/>
      <c r="B133" s="5"/>
      <c r="C133" s="9"/>
      <c r="D133" s="85" t="s">
        <v>8</v>
      </c>
      <c r="E133" s="86"/>
      <c r="F133" s="88"/>
      <c r="G133" s="83">
        <f>G122-G131</f>
        <v>12000</v>
      </c>
      <c r="H133" s="83">
        <f>H122-H131</f>
        <v>2716</v>
      </c>
      <c r="I133" s="83">
        <f>H133-G133</f>
        <v>-9284</v>
      </c>
      <c r="J133" s="135">
        <f>I133/G133</f>
        <v>-0.77366666666666661</v>
      </c>
      <c r="K133" s="5"/>
      <c r="L133" s="5"/>
      <c r="M133" s="5"/>
      <c r="N133" s="5"/>
      <c r="O133" s="5"/>
      <c r="S133" s="27"/>
      <c r="T133" s="27"/>
      <c r="U133" s="27"/>
      <c r="V133" s="27"/>
      <c r="W133" s="27"/>
      <c r="X133" s="27"/>
      <c r="Y133" s="27"/>
      <c r="Z133" s="27"/>
      <c r="AA133" s="59"/>
      <c r="AB133" s="59"/>
      <c r="AC133" s="59"/>
      <c r="AD133" s="59"/>
      <c r="AE133" s="27"/>
      <c r="AF133" s="27"/>
      <c r="AG133" s="27"/>
      <c r="AH133" s="27"/>
      <c r="AI133" s="27"/>
      <c r="AJ133" s="27"/>
    </row>
    <row r="134" spans="1:36" ht="15.75" x14ac:dyDescent="0.25">
      <c r="A134" s="9"/>
      <c r="B134" s="5"/>
      <c r="C134" s="5"/>
      <c r="D134" s="5"/>
      <c r="E134" s="5"/>
      <c r="F134" s="5"/>
      <c r="G134" s="5"/>
      <c r="H134" s="89"/>
      <c r="I134" s="5"/>
      <c r="J134" s="5"/>
      <c r="K134" s="5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</row>
    <row r="135" spans="1:36" ht="15.75" x14ac:dyDescent="0.25">
      <c r="B135" s="5" t="s">
        <v>177</v>
      </c>
      <c r="C135" s="5"/>
      <c r="E135" s="5"/>
      <c r="K135" s="27"/>
      <c r="L135" s="27"/>
      <c r="M135" s="27"/>
      <c r="N135" s="27"/>
      <c r="O135" s="27"/>
      <c r="P135" s="27"/>
      <c r="Q135" s="27"/>
      <c r="R135" s="27"/>
      <c r="AA135" s="27"/>
      <c r="AB135" s="27"/>
      <c r="AC135" s="27"/>
      <c r="AD135" s="27"/>
    </row>
    <row r="136" spans="1:36" ht="15.75" x14ac:dyDescent="0.25">
      <c r="B136" s="5" t="s">
        <v>182</v>
      </c>
      <c r="C136" s="5"/>
      <c r="E136" s="5"/>
      <c r="K136" s="27"/>
      <c r="L136" s="27"/>
      <c r="M136" s="27"/>
      <c r="N136" s="27"/>
      <c r="O136" s="27"/>
      <c r="P136" s="27"/>
      <c r="Q136" s="27"/>
      <c r="R136" s="27"/>
    </row>
    <row r="137" spans="1:36" ht="15.75" x14ac:dyDescent="0.25">
      <c r="B137" s="5" t="s">
        <v>178</v>
      </c>
      <c r="C137" s="5"/>
      <c r="E137" s="5"/>
      <c r="K137" s="27"/>
      <c r="L137" s="27"/>
      <c r="M137" s="27"/>
      <c r="N137" s="27"/>
      <c r="O137" s="27"/>
      <c r="P137" s="27"/>
      <c r="Q137" s="27"/>
      <c r="R137" s="27"/>
    </row>
    <row r="138" spans="1:36" ht="15.75" x14ac:dyDescent="0.25">
      <c r="B138" s="5" t="s">
        <v>183</v>
      </c>
      <c r="C138" s="5"/>
      <c r="E138" s="5"/>
      <c r="K138" s="27"/>
      <c r="L138" s="27"/>
      <c r="M138" s="27"/>
      <c r="N138" s="27"/>
      <c r="O138" s="27"/>
      <c r="P138" s="27"/>
      <c r="Q138" s="27"/>
      <c r="R138" s="27"/>
    </row>
    <row r="139" spans="1:36" ht="15.75" x14ac:dyDescent="0.25">
      <c r="B139" s="5" t="s">
        <v>184</v>
      </c>
      <c r="C139" s="5"/>
      <c r="D139" s="5"/>
      <c r="E139" s="5"/>
      <c r="K139" s="27"/>
      <c r="L139" s="27"/>
      <c r="M139" s="27"/>
      <c r="N139" s="27"/>
      <c r="O139" s="27"/>
      <c r="P139" s="27"/>
      <c r="Q139" s="27"/>
      <c r="R139" s="27"/>
    </row>
    <row r="140" spans="1:36" ht="15.75" x14ac:dyDescent="0.25">
      <c r="B140" s="5" t="s">
        <v>179</v>
      </c>
      <c r="C140" s="5"/>
      <c r="D140" s="5"/>
      <c r="E140" s="5"/>
      <c r="K140" s="27"/>
      <c r="L140" s="27"/>
      <c r="M140" s="27"/>
      <c r="N140" s="27"/>
      <c r="O140" s="27"/>
      <c r="P140" s="27"/>
      <c r="Q140" s="27"/>
      <c r="R140" s="27"/>
    </row>
    <row r="141" spans="1:36" ht="15.75" x14ac:dyDescent="0.25">
      <c r="B141" s="5" t="s">
        <v>180</v>
      </c>
      <c r="C141" s="5"/>
      <c r="D141" s="5"/>
      <c r="E141" s="5"/>
      <c r="G141" s="64">
        <f>G122/G119</f>
        <v>0.435</v>
      </c>
      <c r="K141" s="27"/>
      <c r="L141" s="27"/>
      <c r="M141" s="27"/>
      <c r="N141" s="27"/>
      <c r="O141" s="27"/>
      <c r="P141" s="27"/>
      <c r="Q141" s="27"/>
      <c r="R141" s="27"/>
    </row>
    <row r="142" spans="1:36" ht="15.75" x14ac:dyDescent="0.25">
      <c r="B142" s="5" t="s">
        <v>181</v>
      </c>
      <c r="C142" s="5"/>
      <c r="D142" s="5"/>
      <c r="E142" s="5"/>
      <c r="G142" s="64">
        <f>H122/H119</f>
        <v>0.39890109890109893</v>
      </c>
      <c r="K142" s="27"/>
      <c r="L142" s="27"/>
      <c r="M142" s="27"/>
      <c r="N142" s="27"/>
      <c r="O142" s="27"/>
      <c r="P142" s="27"/>
      <c r="Q142" s="27"/>
      <c r="R142" s="27"/>
    </row>
    <row r="143" spans="1:36" ht="15.75" x14ac:dyDescent="0.25">
      <c r="B143" s="5"/>
      <c r="C143" s="5"/>
      <c r="D143" s="5"/>
      <c r="E143" s="5"/>
      <c r="F143" s="5"/>
      <c r="G143" s="5"/>
      <c r="H143" s="89"/>
      <c r="I143" s="5"/>
      <c r="J143" s="5"/>
      <c r="K143" s="27"/>
      <c r="L143" s="27"/>
      <c r="M143" s="27"/>
      <c r="N143" s="27"/>
      <c r="O143" s="27"/>
      <c r="P143" s="27"/>
      <c r="Q143" s="27"/>
      <c r="R143" s="27"/>
    </row>
    <row r="144" spans="1:36" ht="15.75" x14ac:dyDescent="0.25">
      <c r="B144" s="5" t="s">
        <v>185</v>
      </c>
      <c r="C144" s="5"/>
      <c r="D144" s="5"/>
      <c r="E144" s="27"/>
      <c r="F144" s="27"/>
      <c r="G144" s="27"/>
      <c r="H144" s="60"/>
      <c r="I144" s="27"/>
      <c r="J144" s="27"/>
      <c r="K144" s="27"/>
      <c r="L144" s="27"/>
      <c r="M144" s="27"/>
      <c r="N144" s="27"/>
      <c r="O144" s="27"/>
      <c r="P144" s="27"/>
      <c r="Q144" s="27"/>
      <c r="R144" s="27"/>
    </row>
    <row r="145" spans="2:11" ht="15.75" x14ac:dyDescent="0.25">
      <c r="B145" s="5"/>
      <c r="C145" s="5">
        <v>1</v>
      </c>
      <c r="D145" s="5" t="s">
        <v>186</v>
      </c>
      <c r="E145" s="27"/>
      <c r="F145" s="27"/>
      <c r="G145" s="27"/>
      <c r="H145" s="60"/>
      <c r="I145" s="27"/>
      <c r="J145" s="27"/>
      <c r="K145" s="27"/>
    </row>
    <row r="146" spans="2:11" ht="15.75" x14ac:dyDescent="0.25">
      <c r="B146" s="5"/>
      <c r="C146" s="5">
        <v>2</v>
      </c>
      <c r="D146" s="27" t="s">
        <v>187</v>
      </c>
      <c r="E146" s="27"/>
      <c r="F146" s="27"/>
      <c r="G146" s="27"/>
      <c r="H146" s="60"/>
      <c r="I146" s="27"/>
      <c r="J146" s="27"/>
    </row>
    <row r="147" spans="2:11" ht="15.75" x14ac:dyDescent="0.25">
      <c r="B147" s="5"/>
      <c r="C147" s="5"/>
      <c r="D147" s="5"/>
      <c r="E147" s="5"/>
      <c r="F147" s="5"/>
      <c r="G147" s="5"/>
      <c r="H147" s="89"/>
      <c r="I147" s="5"/>
      <c r="J147" s="27"/>
    </row>
    <row r="148" spans="2:11" ht="15.75" x14ac:dyDescent="0.25">
      <c r="B148" s="27" t="s">
        <v>156</v>
      </c>
      <c r="C148" s="5"/>
      <c r="D148" s="27"/>
      <c r="E148" s="27"/>
      <c r="F148" s="27"/>
      <c r="G148" s="68"/>
      <c r="H148" s="60"/>
      <c r="I148" s="27"/>
      <c r="J148" s="27"/>
    </row>
    <row r="149" spans="2:11" ht="15.75" x14ac:dyDescent="0.25">
      <c r="B149" s="27" t="s">
        <v>157</v>
      </c>
      <c r="D149" s="27"/>
      <c r="E149" s="27"/>
      <c r="F149" s="27"/>
      <c r="G149" s="68"/>
      <c r="H149" s="60"/>
      <c r="I149" s="27"/>
      <c r="J149" s="27"/>
    </row>
  </sheetData>
  <mergeCells count="47">
    <mergeCell ref="AU31:AV31"/>
    <mergeCell ref="AW31:AX31"/>
    <mergeCell ref="AY31:AZ31"/>
    <mergeCell ref="BA31:BB31"/>
    <mergeCell ref="D61:E61"/>
    <mergeCell ref="F61:G61"/>
    <mergeCell ref="H61:I61"/>
    <mergeCell ref="J61:K61"/>
    <mergeCell ref="AH31:AI31"/>
    <mergeCell ref="AP31:AQ31"/>
    <mergeCell ref="AR31:AS31"/>
    <mergeCell ref="W31:X31"/>
    <mergeCell ref="Y31:Z31"/>
    <mergeCell ref="AA31:AB31"/>
    <mergeCell ref="AC31:AD31"/>
    <mergeCell ref="AF31:AG31"/>
    <mergeCell ref="BA30:BB30"/>
    <mergeCell ref="D31:E31"/>
    <mergeCell ref="F31:G31"/>
    <mergeCell ref="H31:I31"/>
    <mergeCell ref="J31:K31"/>
    <mergeCell ref="L31:M31"/>
    <mergeCell ref="N31:O31"/>
    <mergeCell ref="Q31:R31"/>
    <mergeCell ref="S31:T31"/>
    <mergeCell ref="U31:V31"/>
    <mergeCell ref="AP30:AQ30"/>
    <mergeCell ref="AR30:AS30"/>
    <mergeCell ref="AU30:AV30"/>
    <mergeCell ref="AW30:AX30"/>
    <mergeCell ref="AY30:AZ30"/>
    <mergeCell ref="AC30:AD30"/>
    <mergeCell ref="AF30:AG30"/>
    <mergeCell ref="AH30:AI30"/>
    <mergeCell ref="Q30:R30"/>
    <mergeCell ref="S30:T30"/>
    <mergeCell ref="U30:V30"/>
    <mergeCell ref="W30:X30"/>
    <mergeCell ref="Y30:Z30"/>
    <mergeCell ref="AA30:AB30"/>
    <mergeCell ref="N30:O30"/>
    <mergeCell ref="I117:J117"/>
    <mergeCell ref="D30:E30"/>
    <mergeCell ref="F30:G30"/>
    <mergeCell ref="H30:I30"/>
    <mergeCell ref="J30:K30"/>
    <mergeCell ref="L30:M30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10.4</oddHeader>
    <oddFooter>&amp;CSide &amp;P av &amp;N</oddFooter>
  </headerFooter>
  <colBreaks count="3" manualBreakCount="3">
    <brk id="15" max="1048575" man="1"/>
    <brk id="30" max="1048575" man="1"/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Informasjon</vt:lpstr>
      <vt:lpstr>Oppgave 10.1 og 10.2</vt:lpstr>
      <vt:lpstr>Oppgave 10.3</vt:lpstr>
      <vt:lpstr>Oppgave 10.4 - 2025</vt:lpstr>
      <vt:lpstr>'Oppgave 10.4 - 2025'!Utskriftsområde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Øystein Hansen</cp:lastModifiedBy>
  <cp:lastPrinted>2009-08-17T11:06:47Z</cp:lastPrinted>
  <dcterms:created xsi:type="dcterms:W3CDTF">1997-01-16T18:32:43Z</dcterms:created>
  <dcterms:modified xsi:type="dcterms:W3CDTF">2024-08-14T09:07:08Z</dcterms:modified>
</cp:coreProperties>
</file>