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Løsninger\Ferdig\"/>
    </mc:Choice>
  </mc:AlternateContent>
  <xr:revisionPtr revIDLastSave="0" documentId="13_ncr:1_{6FE2C2D0-B844-4936-8D91-71B380302164}" xr6:coauthVersionLast="47" xr6:coauthVersionMax="47" xr10:uidLastSave="{00000000-0000-0000-0000-000000000000}"/>
  <bookViews>
    <workbookView xWindow="1905" yWindow="1905" windowWidth="17040" windowHeight="12255" firstSheet="7" activeTab="10" xr2:uid="{00000000-000D-0000-FFFF-FFFF00000000}"/>
  </bookViews>
  <sheets>
    <sheet name="Informasjon" sheetId="16" r:id="rId1"/>
    <sheet name="Oppgave 9.1" sheetId="1" r:id="rId2"/>
    <sheet name="Oppgave 9.1 - 2025" sheetId="12" r:id="rId3"/>
    <sheet name="Oppgave 9.2" sheetId="2" r:id="rId4"/>
    <sheet name="Oppgave 9.2 - 2025" sheetId="13" r:id="rId5"/>
    <sheet name="Oppgave 9.3 - 2025" sheetId="14" r:id="rId6"/>
    <sheet name="Oppgave 9.4 - 2025" sheetId="10" r:id="rId7"/>
    <sheet name="Oppgave 9.5" sheetId="5" r:id="rId8"/>
    <sheet name="Oppgave 9.5 - 2025" sheetId="11" r:id="rId9"/>
    <sheet name="Oppgave 9.6" sheetId="6" r:id="rId10"/>
    <sheet name="Oppgave 9.8" sheetId="9" r:id="rId11"/>
  </sheets>
  <definedNames>
    <definedName name="_xlnm.Print_Area" localSheetId="3">'Oppgave 9.2'!$A$1:$M$58,'Oppgave 9.2'!$N$30:$Z$58</definedName>
    <definedName name="_xlnm.Print_Area" localSheetId="4">'Oppgave 9.2 - 2025'!$A$1:$M$48,'Oppgave 9.2 - 2025'!$N$30:$Z$48</definedName>
    <definedName name="_xlnm.Print_Area" localSheetId="6">'Oppgave 9.4 - 2025'!$A$1:$BB$29,'Oppgave 9.4 - 2025'!$A$30:$AC$58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11" l="1"/>
  <c r="S27" i="11"/>
  <c r="S28" i="11"/>
  <c r="S29" i="11"/>
  <c r="S25" i="11"/>
  <c r="BA7" i="14"/>
  <c r="BA8" i="14"/>
  <c r="BA9" i="14"/>
  <c r="BA10" i="14"/>
  <c r="BA11" i="14"/>
  <c r="BA12" i="14"/>
  <c r="BA13" i="14"/>
  <c r="BA14" i="14"/>
  <c r="BA15" i="14"/>
  <c r="BA16" i="14"/>
  <c r="BA17" i="14"/>
  <c r="BA18" i="14"/>
  <c r="BA19" i="14"/>
  <c r="BA20" i="14"/>
  <c r="BA21" i="14"/>
  <c r="BA22" i="14"/>
  <c r="BA23" i="14"/>
  <c r="BA24" i="14"/>
  <c r="BA25" i="14"/>
  <c r="BA26" i="14"/>
  <c r="G13" i="13"/>
  <c r="T26" i="12"/>
  <c r="T27" i="12"/>
  <c r="T28" i="12"/>
  <c r="T29" i="12"/>
  <c r="T25" i="12"/>
  <c r="V59" i="13"/>
  <c r="V58" i="13"/>
  <c r="V57" i="13"/>
  <c r="V56" i="13"/>
  <c r="V55" i="13"/>
  <c r="V54" i="13"/>
  <c r="G18" i="13"/>
  <c r="G12" i="13"/>
  <c r="G10" i="13"/>
  <c r="G17" i="13" s="1"/>
  <c r="D34" i="12"/>
  <c r="D33" i="12"/>
  <c r="D32" i="12"/>
  <c r="D31" i="12"/>
  <c r="E11" i="12"/>
  <c r="E36" i="13" l="1"/>
  <c r="E35" i="13"/>
  <c r="D35" i="12"/>
  <c r="D39" i="12"/>
  <c r="F10" i="11"/>
  <c r="AZ7" i="10"/>
  <c r="AZ8" i="10"/>
  <c r="AZ9" i="10"/>
  <c r="AZ11" i="10"/>
  <c r="AZ12" i="10"/>
  <c r="AZ13" i="10"/>
  <c r="AZ14" i="10"/>
  <c r="AZ15" i="10"/>
  <c r="AZ16" i="10"/>
  <c r="AZ6" i="10"/>
  <c r="AC17" i="10"/>
  <c r="P41" i="10"/>
  <c r="P40" i="10"/>
  <c r="P39" i="10"/>
  <c r="B34" i="10"/>
  <c r="F24" i="10"/>
  <c r="F23" i="10"/>
  <c r="AY17" i="10"/>
  <c r="AX17" i="10"/>
  <c r="E52" i="10" s="1"/>
  <c r="I52" i="10" s="1"/>
  <c r="S41" i="10" s="1"/>
  <c r="AW17" i="10"/>
  <c r="AV17" i="10"/>
  <c r="E51" i="10" s="1"/>
  <c r="I51" i="10" s="1"/>
  <c r="S40" i="10" s="1"/>
  <c r="AU17" i="10"/>
  <c r="AT17" i="10"/>
  <c r="E50" i="10" s="1"/>
  <c r="I50" i="10" s="1"/>
  <c r="S39" i="10" s="1"/>
  <c r="AR17" i="10"/>
  <c r="AQ17" i="10"/>
  <c r="AP17" i="10"/>
  <c r="AO17" i="10"/>
  <c r="AN17" i="10"/>
  <c r="AM17" i="10"/>
  <c r="E47" i="10" s="1"/>
  <c r="I47" i="10" s="1"/>
  <c r="AL17" i="10"/>
  <c r="AJ17" i="10"/>
  <c r="AI17" i="10"/>
  <c r="AH17" i="10"/>
  <c r="AG17" i="10"/>
  <c r="AE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N17" i="10"/>
  <c r="M17" i="10"/>
  <c r="N22" i="10" s="1"/>
  <c r="L17" i="10"/>
  <c r="K17" i="10"/>
  <c r="J17" i="10"/>
  <c r="I17" i="10"/>
  <c r="H17" i="10"/>
  <c r="G17" i="10"/>
  <c r="E34" i="10" s="1"/>
  <c r="F17" i="10"/>
  <c r="E17" i="10"/>
  <c r="E33" i="10" s="1"/>
  <c r="AF10" i="10"/>
  <c r="AF17" i="10" s="1"/>
  <c r="E11" i="1"/>
  <c r="D31" i="1"/>
  <c r="D32" i="1"/>
  <c r="D33" i="1"/>
  <c r="D34" i="1"/>
  <c r="D39" i="1"/>
  <c r="X53" i="2"/>
  <c r="X54" i="2"/>
  <c r="X55" i="2"/>
  <c r="X56" i="2"/>
  <c r="X57" i="2"/>
  <c r="X52" i="2"/>
  <c r="F42" i="10" l="1"/>
  <c r="L42" i="10" s="1"/>
  <c r="E38" i="13"/>
  <c r="G15" i="13"/>
  <c r="AZ17" i="10"/>
  <c r="E48" i="10"/>
  <c r="I48" i="10" s="1"/>
  <c r="F38" i="10"/>
  <c r="L38" i="10" s="1"/>
  <c r="X43" i="10" s="1"/>
  <c r="N21" i="10"/>
  <c r="F39" i="10"/>
  <c r="L39" i="10" s="1"/>
  <c r="X44" i="10" s="1"/>
  <c r="F43" i="10"/>
  <c r="L43" i="10" s="1"/>
  <c r="X46" i="10" s="1"/>
  <c r="N20" i="10"/>
  <c r="AK10" i="10"/>
  <c r="AK17" i="10" s="1"/>
  <c r="E46" i="10" s="1"/>
  <c r="I46" i="10" s="1"/>
  <c r="F44" i="10"/>
  <c r="J44" i="10" s="1"/>
  <c r="S34" i="10" s="1"/>
  <c r="F37" i="10"/>
  <c r="F41" i="10"/>
  <c r="L41" i="10" s="1"/>
  <c r="E45" i="10"/>
  <c r="I45" i="10" s="1"/>
  <c r="F40" i="10"/>
  <c r="L40" i="10" s="1"/>
  <c r="H33" i="10"/>
  <c r="K33" i="10" s="1"/>
  <c r="H34" i="10"/>
  <c r="K34" i="10" s="1"/>
  <c r="X35" i="10" s="1"/>
  <c r="D35" i="1"/>
  <c r="F10" i="6"/>
  <c r="F14" i="6" s="1"/>
  <c r="J54" i="10" l="1"/>
  <c r="AZ10" i="10"/>
  <c r="S37" i="10"/>
  <c r="N23" i="10"/>
  <c r="E35" i="10" s="1"/>
  <c r="K35" i="10" s="1"/>
  <c r="X36" i="10" s="1"/>
  <c r="X45" i="10"/>
  <c r="X47" i="10" s="1"/>
  <c r="F54" i="10"/>
  <c r="G49" i="10"/>
  <c r="X34" i="10"/>
  <c r="G10" i="2"/>
  <c r="E54" i="10" l="1"/>
  <c r="K54" i="10"/>
  <c r="X37" i="10"/>
  <c r="I49" i="10"/>
  <c r="G18" i="2"/>
  <c r="G12" i="2"/>
  <c r="E35" i="2"/>
  <c r="G17" i="2"/>
  <c r="F10" i="5"/>
  <c r="S38" i="10" l="1"/>
  <c r="S42" i="10" s="1"/>
  <c r="S44" i="10" s="1"/>
  <c r="G53" i="10"/>
  <c r="G13" i="2"/>
  <c r="H37" i="10" l="1"/>
  <c r="I53" i="10"/>
  <c r="I54" i="10" s="1"/>
  <c r="G54" i="10"/>
  <c r="E36" i="2"/>
  <c r="E38" i="2" s="1"/>
  <c r="G15" i="2"/>
  <c r="L37" i="10" l="1"/>
  <c r="H54" i="10"/>
  <c r="L54" i="10" l="1"/>
  <c r="X40" i="10"/>
  <c r="X49" i="10" s="1"/>
</calcChain>
</file>

<file path=xl/sharedStrings.xml><?xml version="1.0" encoding="utf-8"?>
<sst xmlns="http://schemas.openxmlformats.org/spreadsheetml/2006/main" count="801" uniqueCount="227">
  <si>
    <t>a)</t>
  </si>
  <si>
    <t>Regnskapsbilag</t>
  </si>
  <si>
    <t>Arkitekt Lise Andersen</t>
  </si>
  <si>
    <t>Tekst</t>
  </si>
  <si>
    <t>Brutto lønn</t>
  </si>
  <si>
    <t>Skattetrekk</t>
  </si>
  <si>
    <t>Netto lønn</t>
  </si>
  <si>
    <t>Arbeidsgiveravgift</t>
  </si>
  <si>
    <t>Påløpt feriepenger</t>
  </si>
  <si>
    <t>Konto</t>
  </si>
  <si>
    <t>debet</t>
  </si>
  <si>
    <t>Beløp</t>
  </si>
  <si>
    <t>kredit</t>
  </si>
  <si>
    <t>Dato:</t>
  </si>
  <si>
    <t>30.11.x1</t>
  </si>
  <si>
    <t>Bilag nr.</t>
  </si>
  <si>
    <t>b og c)</t>
  </si>
  <si>
    <t>Arbeidsgiveravgift på feriepenger</t>
  </si>
  <si>
    <t>Debet</t>
  </si>
  <si>
    <t>Kredit</t>
  </si>
  <si>
    <t>1950 Bank trekk</t>
  </si>
  <si>
    <t>Kasssekreditt</t>
  </si>
  <si>
    <t>Skyldig skattetrekk</t>
  </si>
  <si>
    <t>2770 Skyldig</t>
  </si>
  <si>
    <t>arbeidsgiveravgift</t>
  </si>
  <si>
    <t>2780 Påløpt</t>
  </si>
  <si>
    <t>feriepenger</t>
  </si>
  <si>
    <t>Dato</t>
  </si>
  <si>
    <t>30.11.</t>
  </si>
  <si>
    <t>5000 Lønn</t>
  </si>
  <si>
    <t>Feriepenger</t>
  </si>
  <si>
    <t>30.11</t>
  </si>
  <si>
    <t>d)</t>
  </si>
  <si>
    <t>Jens Eriksen</t>
  </si>
  <si>
    <t>Tromsø VVS AS</t>
  </si>
  <si>
    <t>Dato: 30.9.x1</t>
  </si>
  <si>
    <t>Denne perioden</t>
  </si>
  <si>
    <t>Hittil i år</t>
  </si>
  <si>
    <t>Lønnsart</t>
  </si>
  <si>
    <t>Antall</t>
  </si>
  <si>
    <t>Kroner</t>
  </si>
  <si>
    <t>%-sats</t>
  </si>
  <si>
    <t>Timelønn</t>
  </si>
  <si>
    <t>Akkordlønn</t>
  </si>
  <si>
    <t>Forskudd</t>
  </si>
  <si>
    <t>Netto utbetalt</t>
  </si>
  <si>
    <t>Trekkgrunnlag</t>
  </si>
  <si>
    <t>Grunnlag for feriepenger</t>
  </si>
  <si>
    <t>b)</t>
  </si>
  <si>
    <t>30.9.x1</t>
  </si>
  <si>
    <t xml:space="preserve">Netto utbetalt </t>
  </si>
  <si>
    <t>c - e)</t>
  </si>
  <si>
    <t>Forskudd på</t>
  </si>
  <si>
    <t>lønn</t>
  </si>
  <si>
    <t>30.9.</t>
  </si>
  <si>
    <t>a og b)</t>
  </si>
  <si>
    <t>Rad</t>
  </si>
  <si>
    <t>2700 Utgående</t>
  </si>
  <si>
    <t>2710 Inngående</t>
  </si>
  <si>
    <t>2740 Oppgjørskonto</t>
  </si>
  <si>
    <t>2780 Påløpt arb.g.-</t>
  </si>
  <si>
    <t>3000 Avg.pl.</t>
  </si>
  <si>
    <t>Varebiler</t>
  </si>
  <si>
    <t>Inventar</t>
  </si>
  <si>
    <t>Varebeholdning</t>
  </si>
  <si>
    <t>Forskudd lønn</t>
  </si>
  <si>
    <t>Bank trekk</t>
  </si>
  <si>
    <t>Egenkapital</t>
  </si>
  <si>
    <t>Kassekreditt</t>
  </si>
  <si>
    <t>AS Delelager</t>
  </si>
  <si>
    <t>Ola Rud</t>
  </si>
  <si>
    <t>merverdiavgift</t>
  </si>
  <si>
    <t>avgift feriepenger</t>
  </si>
  <si>
    <t>varesalg</t>
  </si>
  <si>
    <t>Varekjøp</t>
  </si>
  <si>
    <t>Lønn</t>
  </si>
  <si>
    <t>driftskostnader</t>
  </si>
  <si>
    <t xml:space="preserve">a) </t>
  </si>
  <si>
    <t>10010 Eigersund</t>
  </si>
  <si>
    <t>10015 Farsund</t>
  </si>
  <si>
    <t>10024 Eigersund</t>
  </si>
  <si>
    <t>Bil.</t>
  </si>
  <si>
    <t>Industri AS</t>
  </si>
  <si>
    <t>Båtbyggeri AS</t>
  </si>
  <si>
    <t>kommune</t>
  </si>
  <si>
    <t>på lønn</t>
  </si>
  <si>
    <t>Salgsinntekter</t>
  </si>
  <si>
    <t>tjenestepensjon</t>
  </si>
  <si>
    <t>Avskrivninger</t>
  </si>
  <si>
    <t>Varebilkostnader</t>
  </si>
  <si>
    <t>Rentekostnader</t>
  </si>
  <si>
    <t>nr.</t>
  </si>
  <si>
    <t>Råbalanse</t>
  </si>
  <si>
    <t>Saldoliste kunder</t>
  </si>
  <si>
    <t>Eigersund Industri AS</t>
  </si>
  <si>
    <t>Farsund Båtbyggeri AS</t>
  </si>
  <si>
    <t>Eigersund kommune</t>
  </si>
  <si>
    <t>Obligatorisk tjenestepensjon</t>
  </si>
  <si>
    <t>Andre driftskostnader</t>
  </si>
  <si>
    <t>Saldobalanse</t>
  </si>
  <si>
    <t>Posteringer</t>
  </si>
  <si>
    <t>Resultat</t>
  </si>
  <si>
    <t>Balanse</t>
  </si>
  <si>
    <t>Nr.</t>
  </si>
  <si>
    <t>Inntekter</t>
  </si>
  <si>
    <t>Eiendeler</t>
  </si>
  <si>
    <t>Kundefordringer</t>
  </si>
  <si>
    <t>Kostnader</t>
  </si>
  <si>
    <t>Sum eiendeler</t>
  </si>
  <si>
    <t>Egenkapital og gjeld</t>
  </si>
  <si>
    <t>Sum kostnader</t>
  </si>
  <si>
    <t>Skyldig arbeidsgiveravgift</t>
  </si>
  <si>
    <t>Gjeld</t>
  </si>
  <si>
    <t>c)</t>
  </si>
  <si>
    <t>Påløpt arbeidsgiveravgift</t>
  </si>
  <si>
    <t>Skyldige offentlige avgifter</t>
  </si>
  <si>
    <t>Sum gjeld</t>
  </si>
  <si>
    <t>Sum egenkapital og gjeld</t>
  </si>
  <si>
    <t>OTP</t>
  </si>
  <si>
    <t>Konteringsbilag</t>
  </si>
  <si>
    <t>15.5.x1</t>
  </si>
  <si>
    <t>Bilag nr.:</t>
  </si>
  <si>
    <t xml:space="preserve">Beløp </t>
  </si>
  <si>
    <t>Arbeidsgiveravgift på påløpt feriepenger</t>
  </si>
  <si>
    <t>15.5.</t>
  </si>
  <si>
    <t>Lønn mai</t>
  </si>
  <si>
    <t>15.5</t>
  </si>
  <si>
    <t>Arbeidsg.avgift på feriepenger</t>
  </si>
  <si>
    <t>Overført bank trekk</t>
  </si>
  <si>
    <t>Bankinnskudd</t>
  </si>
  <si>
    <t>Inngående mva.</t>
  </si>
  <si>
    <t>Kurskostnader</t>
  </si>
  <si>
    <t>Bilgodtgjørelse</t>
  </si>
  <si>
    <t>Reisekostnader</t>
  </si>
  <si>
    <t>Diettkostnad</t>
  </si>
  <si>
    <t>Betalt med giro</t>
  </si>
  <si>
    <t>Løsning oppgave 9.1</t>
  </si>
  <si>
    <t>Påløpte feriepenger</t>
  </si>
  <si>
    <t>Arb.giveravgift av feriepenger</t>
  </si>
  <si>
    <t>Overført til bank trekk</t>
  </si>
  <si>
    <t>Arb.g.avgift på feriepenger</t>
  </si>
  <si>
    <t>Lønn og sosiale kostnader</t>
  </si>
  <si>
    <t>eller</t>
  </si>
  <si>
    <t>på feriepenger</t>
  </si>
  <si>
    <t>Skattetrekk: 32 %</t>
  </si>
  <si>
    <t>Løsning oppgave 9.2</t>
  </si>
  <si>
    <t>Arb.giveravgift på feriepenger</t>
  </si>
  <si>
    <t>Løsning oppgave 9.3</t>
  </si>
  <si>
    <t>Inngående balanse</t>
  </si>
  <si>
    <t>Nettgiro</t>
  </si>
  <si>
    <t>Mottatt giro</t>
  </si>
  <si>
    <t>15.1.</t>
  </si>
  <si>
    <t>Betalt skattetrekk</t>
  </si>
  <si>
    <t>Betalt arb.g.avgift</t>
  </si>
  <si>
    <t>Arb.g.avg på f.penger</t>
  </si>
  <si>
    <t>Varesalg</t>
  </si>
  <si>
    <t>Tjenestepensjon</t>
  </si>
  <si>
    <t>Banklån</t>
  </si>
  <si>
    <t>21.12.</t>
  </si>
  <si>
    <t>Arb.g.avgift/f.penger</t>
  </si>
  <si>
    <t>Sentralbordtjeneste</t>
  </si>
  <si>
    <t>31.12.</t>
  </si>
  <si>
    <t>Renter og provisjon</t>
  </si>
  <si>
    <t>Balanse per 31.12.20x1</t>
  </si>
  <si>
    <t>Resultatregnskap for 20x1</t>
  </si>
  <si>
    <t>Løsning oppgave 9.5</t>
  </si>
  <si>
    <t>Løsning oppgave 9.6</t>
  </si>
  <si>
    <t>Kursavgift</t>
  </si>
  <si>
    <t>Sum</t>
  </si>
  <si>
    <t>Kjøregodtgjørelse: 360 km à kr 3,50 =</t>
  </si>
  <si>
    <t>Organisasjonsnr.: 985 545 605</t>
  </si>
  <si>
    <t>AS Maskin &amp; Mek.</t>
  </si>
  <si>
    <t>Printer</t>
  </si>
  <si>
    <t>Lønn og sosiale kostnader:</t>
  </si>
  <si>
    <r>
      <t xml:space="preserve">Avskrivning varebil: 285 000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0,20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4/12 =</t>
    </r>
  </si>
  <si>
    <r>
      <t xml:space="preserve">Avskrivning inventar: 84 000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4/12 =</t>
    </r>
  </si>
  <si>
    <t>Løsning oppgave 9.8</t>
  </si>
  <si>
    <r>
      <t xml:space="preserve">Reglene er nærmere beskrevet i GBS 10 </t>
    </r>
    <r>
      <rPr>
        <i/>
        <sz val="12"/>
        <rFont val="Times New Roman"/>
        <family val="1"/>
      </rPr>
      <t>Dokumentasjon av medgått tid.</t>
    </r>
  </si>
  <si>
    <t>Kravet innebærer at den ansatte fører timeliste over alle oppdrag og interne arbeids-</t>
  </si>
  <si>
    <t>oppgaver. Dette er en plikt for alle som selger tjenester der prisen baseres på</t>
  </si>
  <si>
    <t>forbrukte timer.</t>
  </si>
  <si>
    <t>Honoraret til en regnskapsfører er beregnet ut fra hvor mange timer som brukes.</t>
  </si>
  <si>
    <t>Det er derfor plikt til å dokumentere medgått tid.</t>
  </si>
  <si>
    <t xml:space="preserve">Taxiregningen er basert på antall kilometer skyssen varer. Det er derfor ikke plikt til </t>
  </si>
  <si>
    <t>å dokumentere medgått tid.</t>
  </si>
  <si>
    <t>1950 Trekk-</t>
  </si>
  <si>
    <t>innskudd</t>
  </si>
  <si>
    <t>Forskudd på lønn</t>
  </si>
  <si>
    <t>Bokføringsforskriften § 5-14 har regler om dokumentasjon av medgått tid.</t>
  </si>
  <si>
    <r>
      <t xml:space="preserve">160 500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1,12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1,141 =</t>
    </r>
  </si>
  <si>
    <t>2400 Leverandørgjeld</t>
  </si>
  <si>
    <t>1500 Kundefordr.</t>
  </si>
  <si>
    <t>7780 Andre</t>
  </si>
  <si>
    <t>5110 Obl.</t>
  </si>
  <si>
    <t>1705 Forskudd</t>
  </si>
  <si>
    <t>(konto  2770 og 2780)</t>
  </si>
  <si>
    <t>Overnatting (her mva.: kr 240)</t>
  </si>
  <si>
    <t>kode</t>
  </si>
  <si>
    <t>Mva.-</t>
  </si>
  <si>
    <t xml:space="preserve">Kredit </t>
  </si>
  <si>
    <t>konto</t>
  </si>
  <si>
    <t>31.1.</t>
  </si>
  <si>
    <t>Arb.g.avgift på f.penger</t>
  </si>
  <si>
    <t>Betalt til Skatteetaten</t>
  </si>
  <si>
    <t>Bet. skattetrekk til Skatteetaten</t>
  </si>
  <si>
    <t xml:space="preserve">Løsning oppgave 9.5 </t>
  </si>
  <si>
    <t>Kontanter</t>
  </si>
  <si>
    <t>Inngående balanse per 1.1.20x1, dvs. skyldig arbeidsgiveravgift for 6. termin i 20x0, altså i fjor</t>
  </si>
  <si>
    <t>Arbeidsgiveravgift for perioden januar 20x1 til 20.12.20x1, altså i år.</t>
  </si>
  <si>
    <r>
      <rPr>
        <b/>
        <sz val="11"/>
        <rFont val="Times New Roman"/>
        <family val="1"/>
      </rPr>
      <t>Kreditbeløpet på kr 50 455</t>
    </r>
    <r>
      <rPr>
        <sz val="11"/>
        <rFont val="Times New Roman"/>
        <family val="1"/>
      </rPr>
      <t xml:space="preserve"> på konto 2770 består av</t>
    </r>
  </si>
  <si>
    <t>med 5. termin i 20x1.</t>
  </si>
  <si>
    <r>
      <t>Debetbeløpet på kr 38 950</t>
    </r>
    <r>
      <rPr>
        <sz val="11"/>
        <rFont val="Times New Roman"/>
        <family val="1"/>
      </rPr>
      <t xml:space="preserve"> omfatter betalt arbeidsgiveravgift til Skatteetaten for 6. termin i fjor (betalt 15. januar 20x1) til og</t>
    </r>
  </si>
  <si>
    <t>Arbeidsgiveravgift på påløpte feriepenger</t>
  </si>
  <si>
    <t xml:space="preserve">Løsning oppgave 9.4 </t>
  </si>
  <si>
    <t>Etter de nye reglene pålegges arbeidsgiverne å betale forskuddstrekket til</t>
  </si>
  <si>
    <t>Skatteetaten samtidig med lønnsutbetalingen.</t>
  </si>
  <si>
    <t>Tilsvarende er arbeidsbøkene til aktuelle oppgaver presentert med to varianter.</t>
  </si>
  <si>
    <t>Fra 2025 vil skattetrekk etter all sannsynlighet bli betalt til Skatteetaten ved selve lønnsutbetalingen</t>
  </si>
  <si>
    <t>Løsningen på denne siden følger disse reglene.</t>
  </si>
  <si>
    <t>Betaling av skattetrekk til Skatteetaten følger reglene i 2024 på denne siden</t>
  </si>
  <si>
    <t>Betaling av skattetrekk til Skatteetaten følger reglene i 2024 i denne løsningen</t>
  </si>
  <si>
    <t>Fra 2025 vil det etter all sannsynlighet bli en endring i reglene om betaling</t>
  </si>
  <si>
    <t>av skattetrekk til Skatteetaten.</t>
  </si>
  <si>
    <t>Vi har valgt å vise løsningsforslag både etter nåværende regler (2024) og etter</t>
  </si>
  <si>
    <t>de forventede reglene fra og med 2025 der det er hensiktsmessig. Dette gjelder</t>
  </si>
  <si>
    <t>oppgave 9.1,  9.2 og 9.5. I  øvrige oppgaver i kapittel 9 bruker vi de nye reglene.</t>
  </si>
  <si>
    <t>For oppgaver der vi følger nåværende regler (2024) er arkfanene farget slik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</si>
</sst>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;@"/>
    <numFmt numFmtId="165" formatCode="&quot;kr&quot;\ #,##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6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sz val="12"/>
      <name val="Calibri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9"/>
      <name val="Times New Roman"/>
      <family val="1"/>
    </font>
    <font>
      <sz val="11"/>
      <name val="Calibri"/>
      <family val="2"/>
    </font>
    <font>
      <sz val="14"/>
      <name val="Times New Roman"/>
      <family val="1"/>
    </font>
    <font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1" fillId="0" borderId="0"/>
  </cellStyleXfs>
  <cellXfs count="29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3" fillId="0" borderId="0" xfId="0" applyNumberFormat="1" applyFont="1"/>
    <xf numFmtId="0" fontId="3" fillId="0" borderId="9" xfId="0" applyFont="1" applyBorder="1" applyAlignment="1">
      <alignment horizontal="left"/>
    </xf>
    <xf numFmtId="0" fontId="3" fillId="0" borderId="10" xfId="0" applyFont="1" applyBorder="1"/>
    <xf numFmtId="3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13" xfId="0" applyFont="1" applyBorder="1"/>
    <xf numFmtId="0" fontId="3" fillId="0" borderId="14" xfId="0" applyFont="1" applyBorder="1"/>
    <xf numFmtId="3" fontId="3" fillId="0" borderId="13" xfId="0" applyNumberFormat="1" applyFont="1" applyBorder="1"/>
    <xf numFmtId="0" fontId="3" fillId="0" borderId="15" xfId="0" applyFont="1" applyBorder="1" applyAlignment="1">
      <alignment horizontal="left"/>
    </xf>
    <xf numFmtId="0" fontId="3" fillId="0" borderId="16" xfId="0" applyFont="1" applyBorder="1"/>
    <xf numFmtId="0" fontId="3" fillId="0" borderId="17" xfId="0" applyFont="1" applyBorder="1"/>
    <xf numFmtId="3" fontId="3" fillId="0" borderId="16" xfId="0" applyNumberFormat="1" applyFont="1" applyBorder="1"/>
    <xf numFmtId="0" fontId="4" fillId="0" borderId="1" xfId="0" applyFont="1" applyBorder="1"/>
    <xf numFmtId="0" fontId="4" fillId="0" borderId="2" xfId="0" applyFont="1" applyBorder="1"/>
    <xf numFmtId="0" fontId="3" fillId="0" borderId="16" xfId="0" applyFont="1" applyBorder="1" applyAlignment="1">
      <alignment horizontal="left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3" fontId="3" fillId="0" borderId="10" xfId="0" applyNumberFormat="1" applyFont="1" applyBorder="1"/>
    <xf numFmtId="3" fontId="3" fillId="2" borderId="10" xfId="0" applyNumberFormat="1" applyFont="1" applyFill="1" applyBorder="1"/>
    <xf numFmtId="3" fontId="3" fillId="0" borderId="14" xfId="0" applyNumberFormat="1" applyFont="1" applyBorder="1"/>
    <xf numFmtId="3" fontId="3" fillId="2" borderId="14" xfId="0" applyNumberFormat="1" applyFont="1" applyFill="1" applyBorder="1"/>
    <xf numFmtId="3" fontId="3" fillId="0" borderId="17" xfId="0" applyNumberFormat="1" applyFont="1" applyBorder="1"/>
    <xf numFmtId="3" fontId="3" fillId="2" borderId="17" xfId="0" applyNumberFormat="1" applyFont="1" applyFill="1" applyBorder="1"/>
    <xf numFmtId="3" fontId="3" fillId="0" borderId="5" xfId="0" applyNumberFormat="1" applyFont="1" applyBorder="1"/>
    <xf numFmtId="0" fontId="3" fillId="0" borderId="0" xfId="1" applyFont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18" xfId="1" applyFont="1" applyBorder="1"/>
    <xf numFmtId="0" fontId="3" fillId="0" borderId="19" xfId="1" applyFont="1" applyBorder="1"/>
    <xf numFmtId="0" fontId="3" fillId="0" borderId="4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21" xfId="1" applyFont="1" applyBorder="1" applyAlignment="1">
      <alignment horizontal="center"/>
    </xf>
    <xf numFmtId="0" fontId="3" fillId="0" borderId="8" xfId="1" applyFont="1" applyBorder="1"/>
    <xf numFmtId="3" fontId="3" fillId="0" borderId="21" xfId="1" applyNumberFormat="1" applyFont="1" applyBorder="1" applyAlignment="1">
      <alignment horizontal="center"/>
    </xf>
    <xf numFmtId="3" fontId="3" fillId="0" borderId="7" xfId="1" applyNumberFormat="1" applyFont="1" applyBorder="1"/>
    <xf numFmtId="0" fontId="3" fillId="0" borderId="22" xfId="1" applyFont="1" applyBorder="1"/>
    <xf numFmtId="3" fontId="3" fillId="0" borderId="8" xfId="1" applyNumberFormat="1" applyFont="1" applyBorder="1"/>
    <xf numFmtId="3" fontId="3" fillId="0" borderId="22" xfId="1" applyNumberFormat="1" applyFont="1" applyBorder="1"/>
    <xf numFmtId="0" fontId="6" fillId="0" borderId="0" xfId="1" applyFont="1"/>
    <xf numFmtId="0" fontId="4" fillId="0" borderId="0" xfId="1" applyFont="1"/>
    <xf numFmtId="3" fontId="3" fillId="0" borderId="21" xfId="1" applyNumberFormat="1" applyFont="1" applyBorder="1"/>
    <xf numFmtId="0" fontId="7" fillId="0" borderId="22" xfId="1" applyFont="1" applyBorder="1"/>
    <xf numFmtId="0" fontId="7" fillId="0" borderId="0" xfId="1" applyFont="1"/>
    <xf numFmtId="3" fontId="7" fillId="0" borderId="22" xfId="1" applyNumberFormat="1" applyFont="1" applyBorder="1"/>
    <xf numFmtId="0" fontId="4" fillId="0" borderId="1" xfId="1" applyFont="1" applyBorder="1"/>
    <xf numFmtId="0" fontId="4" fillId="0" borderId="2" xfId="1" applyFont="1" applyBorder="1"/>
    <xf numFmtId="0" fontId="3" fillId="0" borderId="7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9" xfId="1" applyFont="1" applyBorder="1" applyAlignment="1">
      <alignment horizontal="left"/>
    </xf>
    <xf numFmtId="0" fontId="3" fillId="0" borderId="10" xfId="1" applyFont="1" applyBorder="1" applyAlignment="1">
      <alignment horizontal="center"/>
    </xf>
    <xf numFmtId="3" fontId="3" fillId="0" borderId="11" xfId="1" applyNumberFormat="1" applyFont="1" applyBorder="1"/>
    <xf numFmtId="0" fontId="3" fillId="0" borderId="12" xfId="1" applyFont="1" applyBorder="1" applyAlignment="1">
      <alignment horizontal="left"/>
    </xf>
    <xf numFmtId="0" fontId="3" fillId="0" borderId="13" xfId="1" applyFont="1" applyBorder="1"/>
    <xf numFmtId="0" fontId="3" fillId="0" borderId="20" xfId="1" applyFont="1" applyBorder="1"/>
    <xf numFmtId="0" fontId="3" fillId="0" borderId="14" xfId="1" applyFont="1" applyBorder="1" applyAlignment="1">
      <alignment horizontal="center"/>
    </xf>
    <xf numFmtId="3" fontId="3" fillId="0" borderId="13" xfId="1" applyNumberFormat="1" applyFont="1" applyBorder="1"/>
    <xf numFmtId="3" fontId="3" fillId="0" borderId="0" xfId="1" applyNumberFormat="1" applyFont="1"/>
    <xf numFmtId="0" fontId="3" fillId="0" borderId="15" xfId="1" applyFont="1" applyBorder="1" applyAlignment="1">
      <alignment horizontal="left"/>
    </xf>
    <xf numFmtId="0" fontId="3" fillId="0" borderId="16" xfId="1" applyFont="1" applyBorder="1" applyAlignment="1">
      <alignment horizontal="left"/>
    </xf>
    <xf numFmtId="0" fontId="3" fillId="0" borderId="16" xfId="1" applyFont="1" applyBorder="1"/>
    <xf numFmtId="0" fontId="3" fillId="0" borderId="17" xfId="1" applyFont="1" applyBorder="1" applyAlignment="1">
      <alignment horizontal="center"/>
    </xf>
    <xf numFmtId="3" fontId="3" fillId="0" borderId="16" xfId="1" applyNumberFormat="1" applyFont="1" applyBorder="1"/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0" xfId="1" applyFont="1" applyBorder="1"/>
    <xf numFmtId="3" fontId="3" fillId="0" borderId="10" xfId="1" applyNumberFormat="1" applyFont="1" applyBorder="1"/>
    <xf numFmtId="3" fontId="3" fillId="2" borderId="10" xfId="1" applyNumberFormat="1" applyFont="1" applyFill="1" applyBorder="1"/>
    <xf numFmtId="164" fontId="3" fillId="0" borderId="23" xfId="1" quotePrefix="1" applyNumberFormat="1" applyFont="1" applyBorder="1" applyAlignment="1">
      <alignment horizontal="left"/>
    </xf>
    <xf numFmtId="164" fontId="3" fillId="0" borderId="24" xfId="1" applyNumberFormat="1" applyFont="1" applyBorder="1" applyAlignment="1">
      <alignment horizontal="left"/>
    </xf>
    <xf numFmtId="0" fontId="3" fillId="0" borderId="25" xfId="1" applyFont="1" applyBorder="1"/>
    <xf numFmtId="3" fontId="3" fillId="0" borderId="25" xfId="1" applyNumberFormat="1" applyFont="1" applyBorder="1"/>
    <xf numFmtId="3" fontId="3" fillId="2" borderId="25" xfId="1" applyNumberFormat="1" applyFont="1" applyFill="1" applyBorder="1"/>
    <xf numFmtId="3" fontId="3" fillId="0" borderId="14" xfId="1" applyNumberFormat="1" applyFont="1" applyBorder="1"/>
    <xf numFmtId="0" fontId="3" fillId="0" borderId="14" xfId="1" applyFont="1" applyBorder="1"/>
    <xf numFmtId="3" fontId="3" fillId="2" borderId="14" xfId="1" applyNumberFormat="1" applyFont="1" applyFill="1" applyBorder="1"/>
    <xf numFmtId="0" fontId="3" fillId="0" borderId="17" xfId="1" applyFont="1" applyBorder="1"/>
    <xf numFmtId="3" fontId="3" fillId="0" borderId="17" xfId="1" applyNumberFormat="1" applyFont="1" applyBorder="1"/>
    <xf numFmtId="3" fontId="3" fillId="2" borderId="17" xfId="1" applyNumberFormat="1" applyFont="1" applyFill="1" applyBorder="1"/>
    <xf numFmtId="49" fontId="3" fillId="0" borderId="0" xfId="1" applyNumberFormat="1" applyFont="1"/>
    <xf numFmtId="49" fontId="3" fillId="0" borderId="1" xfId="1" applyNumberFormat="1" applyFont="1" applyBorder="1" applyAlignment="1">
      <alignment horizontal="center"/>
    </xf>
    <xf numFmtId="1" fontId="3" fillId="0" borderId="0" xfId="1" applyNumberFormat="1" applyFont="1"/>
    <xf numFmtId="49" fontId="8" fillId="0" borderId="18" xfId="1" applyNumberFormat="1" applyFont="1" applyBorder="1" applyAlignment="1">
      <alignment horizontal="center"/>
    </xf>
    <xf numFmtId="0" fontId="8" fillId="0" borderId="22" xfId="1" applyFont="1" applyBorder="1"/>
    <xf numFmtId="49" fontId="3" fillId="0" borderId="4" xfId="1" applyNumberFormat="1" applyFont="1" applyBorder="1"/>
    <xf numFmtId="1" fontId="3" fillId="0" borderId="8" xfId="1" applyNumberFormat="1" applyFont="1" applyBorder="1" applyAlignment="1">
      <alignment horizontal="center"/>
    </xf>
    <xf numFmtId="3" fontId="3" fillId="0" borderId="8" xfId="1" applyNumberFormat="1" applyFont="1" applyBorder="1" applyAlignment="1">
      <alignment horizontal="center"/>
    </xf>
    <xf numFmtId="164" fontId="3" fillId="0" borderId="25" xfId="1" applyNumberFormat="1" applyFont="1" applyBorder="1" applyAlignment="1">
      <alignment horizontal="right"/>
    </xf>
    <xf numFmtId="0" fontId="3" fillId="0" borderId="23" xfId="1" applyFont="1" applyBorder="1"/>
    <xf numFmtId="0" fontId="8" fillId="0" borderId="10" xfId="1" applyFont="1" applyBorder="1"/>
    <xf numFmtId="3" fontId="8" fillId="0" borderId="10" xfId="1" applyNumberFormat="1" applyFont="1" applyBorder="1"/>
    <xf numFmtId="164" fontId="3" fillId="0" borderId="14" xfId="1" applyNumberFormat="1" applyFont="1" applyBorder="1" applyAlignment="1">
      <alignment horizontal="right"/>
    </xf>
    <xf numFmtId="0" fontId="3" fillId="0" borderId="12" xfId="1" applyFont="1" applyBorder="1"/>
    <xf numFmtId="0" fontId="8" fillId="0" borderId="14" xfId="1" applyFont="1" applyBorder="1"/>
    <xf numFmtId="3" fontId="8" fillId="0" borderId="14" xfId="1" applyNumberFormat="1" applyFont="1" applyBorder="1"/>
    <xf numFmtId="164" fontId="3" fillId="0" borderId="17" xfId="1" applyNumberFormat="1" applyFont="1" applyBorder="1" applyAlignment="1">
      <alignment horizontal="right"/>
    </xf>
    <xf numFmtId="0" fontId="8" fillId="0" borderId="17" xfId="1" applyFont="1" applyBorder="1"/>
    <xf numFmtId="3" fontId="8" fillId="0" borderId="17" xfId="1" applyNumberFormat="1" applyFont="1" applyBorder="1"/>
    <xf numFmtId="3" fontId="9" fillId="0" borderId="0" xfId="1" applyNumberFormat="1" applyFont="1"/>
    <xf numFmtId="1" fontId="8" fillId="0" borderId="7" xfId="1" applyNumberFormat="1" applyFont="1" applyBorder="1" applyAlignment="1">
      <alignment horizontal="center"/>
    </xf>
    <xf numFmtId="1" fontId="8" fillId="0" borderId="7" xfId="1" applyNumberFormat="1" applyFont="1" applyBorder="1"/>
    <xf numFmtId="49" fontId="8" fillId="0" borderId="22" xfId="1" applyNumberFormat="1" applyFont="1" applyBorder="1" applyAlignment="1">
      <alignment horizontal="center"/>
    </xf>
    <xf numFmtId="49" fontId="3" fillId="0" borderId="8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right"/>
    </xf>
    <xf numFmtId="3" fontId="10" fillId="0" borderId="10" xfId="1" applyNumberFormat="1" applyFont="1" applyBorder="1"/>
    <xf numFmtId="3" fontId="10" fillId="2" borderId="10" xfId="1" applyNumberFormat="1" applyFont="1" applyFill="1" applyBorder="1"/>
    <xf numFmtId="3" fontId="10" fillId="0" borderId="14" xfId="1" applyNumberFormat="1" applyFont="1" applyBorder="1"/>
    <xf numFmtId="3" fontId="10" fillId="2" borderId="14" xfId="1" applyNumberFormat="1" applyFont="1" applyFill="1" applyBorder="1"/>
    <xf numFmtId="164" fontId="3" fillId="0" borderId="22" xfId="1" applyNumberFormat="1" applyFont="1" applyBorder="1" applyAlignment="1">
      <alignment horizontal="right"/>
    </xf>
    <xf numFmtId="3" fontId="10" fillId="0" borderId="22" xfId="1" applyNumberFormat="1" applyFont="1" applyBorder="1"/>
    <xf numFmtId="3" fontId="10" fillId="2" borderId="22" xfId="1" applyNumberFormat="1" applyFont="1" applyFill="1" applyBorder="1"/>
    <xf numFmtId="3" fontId="8" fillId="0" borderId="22" xfId="1" applyNumberFormat="1" applyFont="1" applyBorder="1"/>
    <xf numFmtId="164" fontId="10" fillId="0" borderId="21" xfId="1" applyNumberFormat="1" applyFont="1" applyBorder="1" applyAlignment="1">
      <alignment horizontal="right"/>
    </xf>
    <xf numFmtId="0" fontId="10" fillId="0" borderId="21" xfId="1" applyFont="1" applyBorder="1"/>
    <xf numFmtId="0" fontId="8" fillId="0" borderId="21" xfId="1" applyFont="1" applyBorder="1"/>
    <xf numFmtId="3" fontId="10" fillId="0" borderId="21" xfId="1" applyNumberFormat="1" applyFont="1" applyBorder="1"/>
    <xf numFmtId="3" fontId="10" fillId="2" borderId="21" xfId="1" applyNumberFormat="1" applyFont="1" applyFill="1" applyBorder="1"/>
    <xf numFmtId="3" fontId="8" fillId="0" borderId="21" xfId="1" applyNumberFormat="1" applyFont="1" applyBorder="1"/>
    <xf numFmtId="49" fontId="4" fillId="0" borderId="0" xfId="1" applyNumberFormat="1" applyFont="1"/>
    <xf numFmtId="3" fontId="4" fillId="0" borderId="0" xfId="1" applyNumberFormat="1" applyFont="1"/>
    <xf numFmtId="1" fontId="10" fillId="0" borderId="0" xfId="1" applyNumberFormat="1" applyFont="1" applyAlignment="1">
      <alignment horizontal="center"/>
    </xf>
    <xf numFmtId="3" fontId="10" fillId="0" borderId="0" xfId="1" applyNumberFormat="1" applyFont="1"/>
    <xf numFmtId="3" fontId="10" fillId="0" borderId="13" xfId="1" applyNumberFormat="1" applyFont="1" applyBorder="1"/>
    <xf numFmtId="3" fontId="10" fillId="0" borderId="26" xfId="1" applyNumberFormat="1" applyFont="1" applyBorder="1"/>
    <xf numFmtId="3" fontId="3" fillId="0" borderId="26" xfId="1" applyNumberFormat="1" applyFont="1" applyBorder="1"/>
    <xf numFmtId="3" fontId="3" fillId="0" borderId="5" xfId="1" applyNumberFormat="1" applyFont="1" applyBorder="1"/>
    <xf numFmtId="3" fontId="3" fillId="0" borderId="0" xfId="1" applyNumberFormat="1" applyFont="1" applyAlignment="1">
      <alignment horizontal="left" indent="3"/>
    </xf>
    <xf numFmtId="0" fontId="3" fillId="0" borderId="4" xfId="1" applyFont="1" applyBorder="1" applyAlignment="1">
      <alignment horizontal="left"/>
    </xf>
    <xf numFmtId="1" fontId="10" fillId="0" borderId="10" xfId="1" applyNumberFormat="1" applyFont="1" applyBorder="1" applyAlignment="1" applyProtection="1">
      <alignment horizontal="center"/>
      <protection locked="0"/>
    </xf>
    <xf numFmtId="0" fontId="10" fillId="0" borderId="9" xfId="1" applyFont="1" applyBorder="1" applyProtection="1">
      <protection locked="0"/>
    </xf>
    <xf numFmtId="0" fontId="10" fillId="0" borderId="11" xfId="1" applyFont="1" applyBorder="1"/>
    <xf numFmtId="3" fontId="11" fillId="0" borderId="0" xfId="1" applyNumberFormat="1" applyFont="1"/>
    <xf numFmtId="3" fontId="12" fillId="0" borderId="0" xfId="1" applyNumberFormat="1" applyFont="1"/>
    <xf numFmtId="3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left" indent="1"/>
    </xf>
    <xf numFmtId="1" fontId="10" fillId="0" borderId="14" xfId="1" applyNumberFormat="1" applyFont="1" applyBorder="1" applyAlignment="1" applyProtection="1">
      <alignment horizontal="center"/>
      <protection locked="0"/>
    </xf>
    <xf numFmtId="3" fontId="10" fillId="0" borderId="12" xfId="1" applyNumberFormat="1" applyFont="1" applyBorder="1" applyAlignment="1" applyProtection="1">
      <alignment horizontal="left"/>
      <protection locked="0"/>
    </xf>
    <xf numFmtId="0" fontId="10" fillId="0" borderId="13" xfId="1" applyFont="1" applyBorder="1"/>
    <xf numFmtId="3" fontId="3" fillId="0" borderId="0" xfId="1" quotePrefix="1" applyNumberFormat="1" applyFont="1" applyAlignment="1">
      <alignment horizontal="right"/>
    </xf>
    <xf numFmtId="0" fontId="10" fillId="0" borderId="12" xfId="1" applyFont="1" applyBorder="1" applyAlignment="1" applyProtection="1">
      <alignment horizontal="left"/>
      <protection locked="0"/>
    </xf>
    <xf numFmtId="3" fontId="3" fillId="0" borderId="0" xfId="1" applyNumberFormat="1" applyFont="1" applyAlignment="1">
      <alignment horizontal="left" indent="2"/>
    </xf>
    <xf numFmtId="1" fontId="10" fillId="0" borderId="17" xfId="1" applyNumberFormat="1" applyFont="1" applyBorder="1" applyAlignment="1">
      <alignment horizontal="center"/>
    </xf>
    <xf numFmtId="0" fontId="10" fillId="0" borderId="15" xfId="1" applyFont="1" applyBorder="1"/>
    <xf numFmtId="0" fontId="10" fillId="0" borderId="16" xfId="1" applyFont="1" applyBorder="1"/>
    <xf numFmtId="3" fontId="10" fillId="0" borderId="17" xfId="1" applyNumberFormat="1" applyFont="1" applyBorder="1"/>
    <xf numFmtId="3" fontId="10" fillId="2" borderId="17" xfId="1" applyNumberFormat="1" applyFont="1" applyFill="1" applyBorder="1"/>
    <xf numFmtId="1" fontId="10" fillId="0" borderId="21" xfId="1" applyNumberFormat="1" applyFont="1" applyBorder="1" applyAlignment="1">
      <alignment horizontal="right"/>
    </xf>
    <xf numFmtId="0" fontId="10" fillId="0" borderId="27" xfId="1" applyFont="1" applyBorder="1"/>
    <xf numFmtId="0" fontId="10" fillId="0" borderId="26" xfId="1" applyFont="1" applyBorder="1"/>
    <xf numFmtId="3" fontId="6" fillId="0" borderId="0" xfId="1" applyNumberFormat="1" applyFont="1"/>
    <xf numFmtId="0" fontId="3" fillId="0" borderId="11" xfId="1" applyFont="1" applyBorder="1"/>
    <xf numFmtId="0" fontId="3" fillId="0" borderId="9" xfId="1" applyFont="1" applyBorder="1" applyAlignment="1">
      <alignment horizontal="center"/>
    </xf>
    <xf numFmtId="3" fontId="3" fillId="0" borderId="28" xfId="1" applyNumberFormat="1" applyFont="1" applyBorder="1"/>
    <xf numFmtId="0" fontId="3" fillId="0" borderId="12" xfId="1" applyFont="1" applyBorder="1" applyAlignment="1">
      <alignment horizontal="center"/>
    </xf>
    <xf numFmtId="3" fontId="3" fillId="0" borderId="20" xfId="1" applyNumberFormat="1" applyFont="1" applyBorder="1"/>
    <xf numFmtId="0" fontId="4" fillId="0" borderId="0" xfId="1" applyFont="1" applyAlignment="1">
      <alignment horizontal="left" indent="1"/>
    </xf>
    <xf numFmtId="0" fontId="3" fillId="0" borderId="15" xfId="1" applyFont="1" applyBorder="1" applyAlignment="1">
      <alignment horizontal="center"/>
    </xf>
    <xf numFmtId="3" fontId="3" fillId="0" borderId="29" xfId="1" applyNumberFormat="1" applyFont="1" applyBorder="1"/>
    <xf numFmtId="0" fontId="3" fillId="0" borderId="10" xfId="1" quotePrefix="1" applyFont="1" applyBorder="1"/>
    <xf numFmtId="3" fontId="3" fillId="0" borderId="9" xfId="1" applyNumberFormat="1" applyFont="1" applyBorder="1"/>
    <xf numFmtId="0" fontId="3" fillId="0" borderId="14" xfId="1" quotePrefix="1" applyFont="1" applyBorder="1"/>
    <xf numFmtId="3" fontId="3" fillId="0" borderId="12" xfId="1" applyNumberFormat="1" applyFont="1" applyBorder="1"/>
    <xf numFmtId="0" fontId="3" fillId="0" borderId="17" xfId="1" quotePrefix="1" applyFont="1" applyBorder="1"/>
    <xf numFmtId="3" fontId="3" fillId="0" borderId="15" xfId="1" applyNumberFormat="1" applyFont="1" applyBorder="1"/>
    <xf numFmtId="3" fontId="3" fillId="2" borderId="21" xfId="1" applyNumberFormat="1" applyFont="1" applyFill="1" applyBorder="1"/>
    <xf numFmtId="0" fontId="4" fillId="0" borderId="0" xfId="0" applyFont="1"/>
    <xf numFmtId="0" fontId="6" fillId="0" borderId="0" xfId="0" applyFont="1"/>
    <xf numFmtId="3" fontId="3" fillId="0" borderId="26" xfId="0" applyNumberFormat="1" applyFont="1" applyBorder="1"/>
    <xf numFmtId="0" fontId="10" fillId="0" borderId="0" xfId="1" applyFont="1"/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left" indent="3"/>
    </xf>
    <xf numFmtId="3" fontId="14" fillId="0" borderId="0" xfId="1" applyNumberFormat="1" applyFont="1"/>
    <xf numFmtId="4" fontId="10" fillId="0" borderId="0" xfId="1" applyNumberFormat="1" applyFont="1"/>
    <xf numFmtId="49" fontId="10" fillId="0" borderId="0" xfId="1" applyNumberFormat="1" applyFont="1"/>
    <xf numFmtId="3" fontId="10" fillId="0" borderId="0" xfId="1" applyNumberFormat="1" applyFont="1" applyAlignment="1">
      <alignment horizontal="center"/>
    </xf>
    <xf numFmtId="3" fontId="15" fillId="0" borderId="0" xfId="1" applyNumberFormat="1" applyFont="1"/>
    <xf numFmtId="165" fontId="10" fillId="0" borderId="0" xfId="1" applyNumberFormat="1" applyFont="1"/>
    <xf numFmtId="3" fontId="16" fillId="0" borderId="0" xfId="2" applyNumberFormat="1" applyFont="1"/>
    <xf numFmtId="3" fontId="10" fillId="0" borderId="0" xfId="1" applyNumberFormat="1" applyFont="1" applyAlignment="1">
      <alignment horizontal="left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 applyAlignment="1">
      <alignment horizontal="left"/>
    </xf>
    <xf numFmtId="3" fontId="3" fillId="0" borderId="4" xfId="1" applyNumberFormat="1" applyFont="1" applyBorder="1"/>
    <xf numFmtId="164" fontId="3" fillId="0" borderId="9" xfId="0" applyNumberFormat="1" applyFont="1" applyBorder="1" applyAlignment="1">
      <alignment horizontal="left"/>
    </xf>
    <xf numFmtId="164" fontId="3" fillId="0" borderId="12" xfId="0" applyNumberFormat="1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28" xfId="0" applyFont="1" applyBorder="1"/>
    <xf numFmtId="0" fontId="3" fillId="0" borderId="11" xfId="0" applyFont="1" applyBorder="1" applyAlignment="1">
      <alignment horizontal="center"/>
    </xf>
    <xf numFmtId="164" fontId="3" fillId="0" borderId="15" xfId="0" applyNumberFormat="1" applyFont="1" applyBorder="1" applyAlignment="1">
      <alignment horizontal="left"/>
    </xf>
    <xf numFmtId="0" fontId="3" fillId="0" borderId="15" xfId="0" applyFont="1" applyBorder="1"/>
    <xf numFmtId="0" fontId="3" fillId="0" borderId="29" xfId="0" applyFont="1" applyBorder="1"/>
    <xf numFmtId="0" fontId="3" fillId="0" borderId="16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9" xfId="0" applyNumberFormat="1" applyFont="1" applyBorder="1"/>
    <xf numFmtId="4" fontId="10" fillId="0" borderId="28" xfId="0" applyNumberFormat="1" applyFont="1" applyBorder="1"/>
    <xf numFmtId="0" fontId="3" fillId="0" borderId="31" xfId="1" applyFont="1" applyBorder="1" applyAlignment="1">
      <alignment horizontal="left"/>
    </xf>
    <xf numFmtId="0" fontId="3" fillId="0" borderId="32" xfId="1" applyFont="1" applyBorder="1"/>
    <xf numFmtId="0" fontId="3" fillId="0" borderId="31" xfId="1" applyFont="1" applyBorder="1" applyAlignment="1">
      <alignment horizontal="center"/>
    </xf>
    <xf numFmtId="3" fontId="3" fillId="0" borderId="33" xfId="1" applyNumberFormat="1" applyFont="1" applyBorder="1"/>
    <xf numFmtId="3" fontId="3" fillId="0" borderId="34" xfId="1" applyNumberFormat="1" applyFont="1" applyBorder="1"/>
    <xf numFmtId="3" fontId="19" fillId="0" borderId="0" xfId="1" applyNumberFormat="1" applyFont="1"/>
    <xf numFmtId="0" fontId="18" fillId="0" borderId="0" xfId="1" applyFont="1"/>
    <xf numFmtId="0" fontId="18" fillId="0" borderId="35" xfId="1" applyFont="1" applyBorder="1"/>
    <xf numFmtId="0" fontId="18" fillId="0" borderId="36" xfId="1" applyFont="1" applyBorder="1"/>
    <xf numFmtId="0" fontId="18" fillId="0" borderId="37" xfId="1" applyFont="1" applyBorder="1"/>
    <xf numFmtId="0" fontId="18" fillId="0" borderId="38" xfId="1" applyFont="1" applyBorder="1"/>
    <xf numFmtId="0" fontId="18" fillId="0" borderId="39" xfId="1" applyFont="1" applyBorder="1"/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left"/>
    </xf>
    <xf numFmtId="0" fontId="18" fillId="3" borderId="39" xfId="1" applyFont="1" applyFill="1" applyBorder="1"/>
    <xf numFmtId="0" fontId="18" fillId="0" borderId="40" xfId="1" applyFont="1" applyBorder="1"/>
    <xf numFmtId="0" fontId="18" fillId="0" borderId="41" xfId="1" applyFont="1" applyBorder="1"/>
    <xf numFmtId="0" fontId="18" fillId="0" borderId="42" xfId="1" applyFont="1" applyBorder="1"/>
    <xf numFmtId="164" fontId="3" fillId="0" borderId="12" xfId="0" applyNumberFormat="1" applyFont="1" applyBorder="1" applyAlignment="1">
      <alignment horizontal="left"/>
    </xf>
    <xf numFmtId="164" fontId="3" fillId="0" borderId="13" xfId="0" applyNumberFormat="1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15" xfId="0" quotePrefix="1" applyNumberFormat="1" applyFont="1" applyBorder="1" applyAlignment="1">
      <alignment horizontal="left"/>
    </xf>
    <xf numFmtId="164" fontId="3" fillId="0" borderId="16" xfId="0" applyNumberFormat="1" applyFont="1" applyBorder="1" applyAlignment="1">
      <alignment horizontal="left"/>
    </xf>
    <xf numFmtId="164" fontId="3" fillId="0" borderId="9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3" fillId="0" borderId="12" xfId="1" applyNumberFormat="1" applyFont="1" applyBorder="1" applyAlignment="1">
      <alignment horizontal="left"/>
    </xf>
    <xf numFmtId="164" fontId="3" fillId="0" borderId="13" xfId="1" applyNumberFormat="1" applyFont="1" applyBorder="1" applyAlignment="1">
      <alignment horizontal="left"/>
    </xf>
    <xf numFmtId="164" fontId="3" fillId="0" borderId="15" xfId="1" quotePrefix="1" applyNumberFormat="1" applyFont="1" applyBorder="1" applyAlignment="1">
      <alignment horizontal="left"/>
    </xf>
    <xf numFmtId="164" fontId="3" fillId="0" borderId="16" xfId="1" applyNumberFormat="1" applyFont="1" applyBorder="1" applyAlignment="1">
      <alignment horizontal="left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3" fillId="0" borderId="0" xfId="1" applyFont="1" applyAlignment="1">
      <alignment horizontal="center"/>
    </xf>
    <xf numFmtId="164" fontId="3" fillId="0" borderId="9" xfId="1" quotePrefix="1" applyNumberFormat="1" applyFont="1" applyBorder="1" applyAlignment="1">
      <alignment horizontal="left"/>
    </xf>
    <xf numFmtId="164" fontId="3" fillId="0" borderId="11" xfId="1" applyNumberFormat="1" applyFont="1" applyBorder="1" applyAlignment="1">
      <alignment horizontal="left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8" fillId="0" borderId="3" xfId="1" applyFont="1" applyBorder="1" applyAlignment="1">
      <alignment horizontal="center" textRotation="90"/>
    </xf>
    <xf numFmtId="0" fontId="8" fillId="0" borderId="19" xfId="1" applyFont="1" applyBorder="1" applyAlignment="1">
      <alignment horizontal="center" textRotation="90"/>
    </xf>
    <xf numFmtId="0" fontId="8" fillId="0" borderId="6" xfId="1" applyFont="1" applyBorder="1" applyAlignment="1">
      <alignment horizontal="center" textRotation="90"/>
    </xf>
    <xf numFmtId="1" fontId="3" fillId="0" borderId="2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3" fontId="3" fillId="0" borderId="5" xfId="1" applyNumberFormat="1" applyFont="1" applyBorder="1" applyAlignment="1">
      <alignment horizontal="center"/>
    </xf>
    <xf numFmtId="3" fontId="3" fillId="0" borderId="6" xfId="1" applyNumberFormat="1" applyFont="1" applyBorder="1" applyAlignment="1">
      <alignment horizontal="center"/>
    </xf>
    <xf numFmtId="3" fontId="3" fillId="0" borderId="4" xfId="1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center"/>
    </xf>
    <xf numFmtId="1" fontId="3" fillId="0" borderId="6" xfId="1" applyNumberFormat="1" applyFont="1" applyBorder="1" applyAlignment="1">
      <alignment horizontal="center"/>
    </xf>
    <xf numFmtId="3" fontId="3" fillId="0" borderId="27" xfId="1" applyNumberFormat="1" applyFont="1" applyBorder="1" applyAlignment="1">
      <alignment horizontal="center"/>
    </xf>
    <xf numFmtId="3" fontId="3" fillId="0" borderId="30" xfId="1" applyNumberFormat="1" applyFont="1" applyBorder="1" applyAlignment="1">
      <alignment horizontal="center"/>
    </xf>
    <xf numFmtId="3" fontId="3" fillId="0" borderId="26" xfId="1" applyNumberFormat="1" applyFont="1" applyBorder="1" applyAlignment="1">
      <alignment horizontal="center"/>
    </xf>
    <xf numFmtId="0" fontId="8" fillId="0" borderId="7" xfId="1" applyFont="1" applyBorder="1" applyAlignment="1">
      <alignment horizontal="center" textRotation="90"/>
    </xf>
    <xf numFmtId="0" fontId="8" fillId="0" borderId="22" xfId="1" applyFont="1" applyBorder="1" applyAlignment="1">
      <alignment horizontal="center" textRotation="90"/>
    </xf>
    <xf numFmtId="0" fontId="8" fillId="0" borderId="8" xfId="1" applyFont="1" applyBorder="1" applyAlignment="1">
      <alignment horizontal="center" textRotation="90"/>
    </xf>
    <xf numFmtId="1" fontId="8" fillId="0" borderId="7" xfId="1" applyNumberFormat="1" applyFont="1" applyBorder="1" applyAlignment="1">
      <alignment horizontal="center" textRotation="90"/>
    </xf>
    <xf numFmtId="1" fontId="8" fillId="0" borderId="22" xfId="1" applyNumberFormat="1" applyFont="1" applyBorder="1" applyAlignment="1">
      <alignment horizontal="center" textRotation="90"/>
    </xf>
    <xf numFmtId="1" fontId="8" fillId="0" borderId="8" xfId="1" applyNumberFormat="1" applyFont="1" applyBorder="1" applyAlignment="1">
      <alignment horizontal="center" textRotation="90"/>
    </xf>
    <xf numFmtId="3" fontId="3" fillId="0" borderId="21" xfId="1" applyNumberFormat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7" xfId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3 2" xfId="4" xr:uid="{00000000-0005-0000-0000-000003000000}"/>
    <cellStyle name="Pros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95625-1E90-4B20-9BF2-86EEA7293108}">
  <sheetPr>
    <tabColor rgb="FFFFC000"/>
  </sheetPr>
  <dimension ref="A3:Q18"/>
  <sheetViews>
    <sheetView showGridLines="0" workbookViewId="0">
      <selection activeCell="D14" sqref="D14"/>
    </sheetView>
  </sheetViews>
  <sheetFormatPr baseColWidth="10" defaultRowHeight="18.75" x14ac:dyDescent="0.3"/>
  <cols>
    <col min="1" max="1" width="2.42578125" style="227" customWidth="1"/>
    <col min="2" max="2" width="8.42578125" style="227" customWidth="1"/>
    <col min="3" max="3" width="6.42578125" style="227" bestFit="1" customWidth="1"/>
    <col min="4" max="6" width="11.42578125" style="227"/>
    <col min="7" max="7" width="5" style="227" customWidth="1"/>
    <col min="8" max="8" width="10.28515625" style="227" customWidth="1"/>
    <col min="9" max="9" width="4.42578125" style="227" customWidth="1"/>
    <col min="10" max="10" width="12.140625" style="227" customWidth="1"/>
    <col min="11" max="11" width="7.7109375" style="227" customWidth="1"/>
    <col min="12" max="16384" width="11.42578125" style="227"/>
  </cols>
  <sheetData>
    <row r="3" spans="1:17" ht="19.5" thickBot="1" x14ac:dyDescent="0.35"/>
    <row r="4" spans="1:17" x14ac:dyDescent="0.3">
      <c r="A4" s="228"/>
      <c r="B4" s="229"/>
      <c r="C4" s="229"/>
      <c r="D4" s="229"/>
      <c r="E4" s="229"/>
      <c r="F4" s="229"/>
      <c r="G4" s="229"/>
      <c r="H4" s="229"/>
      <c r="I4" s="229"/>
      <c r="J4" s="229"/>
      <c r="K4" s="230"/>
    </row>
    <row r="5" spans="1:17" x14ac:dyDescent="0.3">
      <c r="A5" s="231"/>
      <c r="B5" s="227" t="s">
        <v>221</v>
      </c>
      <c r="K5" s="232"/>
    </row>
    <row r="6" spans="1:17" x14ac:dyDescent="0.3">
      <c r="A6" s="231"/>
      <c r="B6" s="227" t="s">
        <v>222</v>
      </c>
      <c r="K6" s="232"/>
    </row>
    <row r="7" spans="1:17" x14ac:dyDescent="0.3">
      <c r="A7" s="231"/>
      <c r="K7" s="232"/>
    </row>
    <row r="8" spans="1:17" x14ac:dyDescent="0.3">
      <c r="A8" s="231"/>
      <c r="B8" s="227" t="s">
        <v>214</v>
      </c>
      <c r="K8" s="232"/>
    </row>
    <row r="9" spans="1:17" x14ac:dyDescent="0.3">
      <c r="A9" s="231"/>
      <c r="B9" s="227" t="s">
        <v>215</v>
      </c>
      <c r="K9" s="232"/>
    </row>
    <row r="10" spans="1:17" x14ac:dyDescent="0.3">
      <c r="A10" s="231"/>
      <c r="K10" s="232"/>
    </row>
    <row r="11" spans="1:17" x14ac:dyDescent="0.3">
      <c r="A11" s="231"/>
      <c r="B11" s="227" t="s">
        <v>223</v>
      </c>
      <c r="K11" s="232"/>
    </row>
    <row r="12" spans="1:17" x14ac:dyDescent="0.3">
      <c r="A12" s="231"/>
      <c r="B12" s="227" t="s">
        <v>224</v>
      </c>
      <c r="J12" s="233"/>
      <c r="K12" s="232"/>
    </row>
    <row r="13" spans="1:17" x14ac:dyDescent="0.3">
      <c r="A13" s="231"/>
      <c r="B13" s="227" t="s">
        <v>225</v>
      </c>
      <c r="K13" s="232"/>
      <c r="Q13" s="234"/>
    </row>
    <row r="14" spans="1:17" x14ac:dyDescent="0.3">
      <c r="A14" s="231"/>
      <c r="K14" s="232"/>
      <c r="Q14" s="234"/>
    </row>
    <row r="15" spans="1:17" x14ac:dyDescent="0.3">
      <c r="A15" s="231"/>
      <c r="B15" s="227" t="s">
        <v>226</v>
      </c>
      <c r="K15" s="235"/>
      <c r="Q15" s="234"/>
    </row>
    <row r="16" spans="1:17" x14ac:dyDescent="0.3">
      <c r="A16" s="231"/>
      <c r="K16" s="232"/>
    </row>
    <row r="17" spans="1:11" x14ac:dyDescent="0.3">
      <c r="A17" s="231"/>
      <c r="B17" s="227" t="s">
        <v>216</v>
      </c>
      <c r="K17" s="232"/>
    </row>
    <row r="18" spans="1:11" ht="19.5" thickBot="1" x14ac:dyDescent="0.35">
      <c r="A18" s="236"/>
      <c r="B18" s="237"/>
      <c r="C18" s="237"/>
      <c r="D18" s="237"/>
      <c r="E18" s="237"/>
      <c r="F18" s="237"/>
      <c r="G18" s="237"/>
      <c r="H18" s="237"/>
      <c r="I18" s="237"/>
      <c r="J18" s="237"/>
      <c r="K18" s="238"/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showGridLines="0" showZeros="0" workbookViewId="0">
      <selection activeCell="H21" sqref="H21"/>
    </sheetView>
  </sheetViews>
  <sheetFormatPr baseColWidth="10" defaultRowHeight="15.75" x14ac:dyDescent="0.25"/>
  <cols>
    <col min="1" max="1" width="6.7109375" style="41" customWidth="1"/>
    <col min="2" max="2" width="14.140625" style="41" bestFit="1" customWidth="1"/>
    <col min="3" max="14" width="9.28515625" style="41" customWidth="1"/>
    <col min="15" max="16384" width="11.42578125" style="41"/>
  </cols>
  <sheetData>
    <row r="1" spans="1:15" x14ac:dyDescent="0.25">
      <c r="A1" s="59" t="s">
        <v>166</v>
      </c>
    </row>
    <row r="2" spans="1:15" x14ac:dyDescent="0.25">
      <c r="B2" s="59"/>
    </row>
    <row r="4" spans="1:15" x14ac:dyDescent="0.25">
      <c r="A4" s="50" t="s">
        <v>27</v>
      </c>
      <c r="B4" s="43" t="s">
        <v>3</v>
      </c>
      <c r="C4" s="292">
        <v>1920</v>
      </c>
      <c r="D4" s="292"/>
      <c r="E4" s="292">
        <v>2710</v>
      </c>
      <c r="F4" s="292"/>
      <c r="G4" s="292">
        <v>6860</v>
      </c>
      <c r="H4" s="292"/>
      <c r="I4" s="292">
        <v>7100</v>
      </c>
      <c r="J4" s="292"/>
      <c r="K4" s="292">
        <v>7120</v>
      </c>
      <c r="L4" s="292"/>
      <c r="M4" s="292">
        <v>7140</v>
      </c>
      <c r="N4" s="292"/>
    </row>
    <row r="5" spans="1:15" x14ac:dyDescent="0.25">
      <c r="A5" s="55"/>
      <c r="C5" s="291" t="s">
        <v>129</v>
      </c>
      <c r="D5" s="291"/>
      <c r="E5" s="291" t="s">
        <v>130</v>
      </c>
      <c r="F5" s="291"/>
      <c r="G5" s="291" t="s">
        <v>131</v>
      </c>
      <c r="H5" s="291"/>
      <c r="I5" s="291" t="s">
        <v>132</v>
      </c>
      <c r="J5" s="291"/>
      <c r="K5" s="291" t="s">
        <v>134</v>
      </c>
      <c r="L5" s="291"/>
      <c r="M5" s="291" t="s">
        <v>133</v>
      </c>
      <c r="N5" s="291"/>
    </row>
    <row r="6" spans="1:15" x14ac:dyDescent="0.25">
      <c r="A6" s="52"/>
      <c r="B6" s="48"/>
      <c r="C6" s="51" t="s">
        <v>18</v>
      </c>
      <c r="D6" s="51" t="s">
        <v>19</v>
      </c>
      <c r="E6" s="51" t="s">
        <v>18</v>
      </c>
      <c r="F6" s="51" t="s">
        <v>19</v>
      </c>
      <c r="G6" s="51" t="s">
        <v>18</v>
      </c>
      <c r="H6" s="51" t="s">
        <v>19</v>
      </c>
      <c r="I6" s="51" t="s">
        <v>18</v>
      </c>
      <c r="J6" s="51" t="s">
        <v>19</v>
      </c>
      <c r="K6" s="51" t="s">
        <v>18</v>
      </c>
      <c r="L6" s="51" t="s">
        <v>19</v>
      </c>
      <c r="M6" s="51" t="s">
        <v>18</v>
      </c>
      <c r="N6" s="51" t="s">
        <v>19</v>
      </c>
    </row>
    <row r="7" spans="1:15" x14ac:dyDescent="0.25">
      <c r="A7" s="52"/>
      <c r="B7" s="48" t="s">
        <v>135</v>
      </c>
      <c r="C7" s="60"/>
      <c r="D7" s="187">
        <v>13700</v>
      </c>
      <c r="E7" s="60">
        <v>240</v>
      </c>
      <c r="F7" s="187"/>
      <c r="G7" s="60">
        <v>9000</v>
      </c>
      <c r="H7" s="187"/>
      <c r="I7" s="60">
        <v>1260</v>
      </c>
      <c r="J7" s="187"/>
      <c r="K7" s="60">
        <v>1200</v>
      </c>
      <c r="L7" s="187"/>
      <c r="M7" s="60">
        <v>2000</v>
      </c>
      <c r="N7" s="187"/>
      <c r="O7" s="78"/>
    </row>
    <row r="9" spans="1:15" x14ac:dyDescent="0.25">
      <c r="F9" s="78"/>
    </row>
    <row r="10" spans="1:15" x14ac:dyDescent="0.25">
      <c r="B10" s="41" t="s">
        <v>169</v>
      </c>
      <c r="F10" s="78">
        <f>360*3.5</f>
        <v>1260</v>
      </c>
    </row>
    <row r="11" spans="1:15" x14ac:dyDescent="0.25">
      <c r="B11" s="41" t="s">
        <v>167</v>
      </c>
      <c r="F11" s="78">
        <v>9000</v>
      </c>
    </row>
    <row r="12" spans="1:15" x14ac:dyDescent="0.25">
      <c r="B12" s="41" t="s">
        <v>196</v>
      </c>
      <c r="F12" s="78">
        <v>2240</v>
      </c>
    </row>
    <row r="13" spans="1:15" x14ac:dyDescent="0.25">
      <c r="B13" s="41" t="s">
        <v>134</v>
      </c>
      <c r="F13" s="78">
        <v>1200</v>
      </c>
    </row>
    <row r="14" spans="1:15" s="58" customFormat="1" ht="20.25" x14ac:dyDescent="0.3">
      <c r="A14" s="41"/>
      <c r="B14" s="41" t="s">
        <v>168</v>
      </c>
      <c r="C14" s="41"/>
      <c r="D14" s="41"/>
      <c r="E14" s="41"/>
      <c r="F14" s="147">
        <f>SUM(F10:F13)</f>
        <v>13700</v>
      </c>
      <c r="G14" s="41"/>
      <c r="H14" s="41"/>
      <c r="I14" s="41"/>
      <c r="J14" s="41"/>
      <c r="K14" s="41"/>
      <c r="L14" s="41"/>
      <c r="M14" s="41"/>
      <c r="N14" s="41"/>
    </row>
    <row r="15" spans="1:15" x14ac:dyDescent="0.25">
      <c r="F15" s="78"/>
    </row>
    <row r="16" spans="1:15" x14ac:dyDescent="0.25">
      <c r="F16" s="78"/>
    </row>
    <row r="17" spans="6:6" x14ac:dyDescent="0.25">
      <c r="F17" s="78"/>
    </row>
    <row r="18" spans="6:6" x14ac:dyDescent="0.25">
      <c r="F18" s="78"/>
    </row>
    <row r="19" spans="6:6" x14ac:dyDescent="0.25">
      <c r="F19" s="78"/>
    </row>
    <row r="20" spans="6:6" x14ac:dyDescent="0.25">
      <c r="F20" s="78"/>
    </row>
    <row r="21" spans="6:6" x14ac:dyDescent="0.25">
      <c r="F21" s="78"/>
    </row>
    <row r="22" spans="6:6" x14ac:dyDescent="0.25">
      <c r="F22" s="78"/>
    </row>
    <row r="23" spans="6:6" x14ac:dyDescent="0.25">
      <c r="F23" s="78"/>
    </row>
  </sheetData>
  <mergeCells count="12">
    <mergeCell ref="M5:N5"/>
    <mergeCell ref="K5:L5"/>
    <mergeCell ref="C4:D4"/>
    <mergeCell ref="E4:F4"/>
    <mergeCell ref="G4:H4"/>
    <mergeCell ref="I4:J4"/>
    <mergeCell ref="M4:N4"/>
    <mergeCell ref="K4:L4"/>
    <mergeCell ref="C5:D5"/>
    <mergeCell ref="E5:F5"/>
    <mergeCell ref="G5:H5"/>
    <mergeCell ref="I5:J5"/>
  </mergeCells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>
    <oddHeader>&amp;COppgave 9.6</oddHeader>
    <oddFooter>&amp;CSide &amp;P av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showGridLines="0" tabSelected="1" workbookViewId="0">
      <selection activeCell="E8" sqref="E8"/>
    </sheetView>
  </sheetViews>
  <sheetFormatPr baseColWidth="10" defaultRowHeight="15.75" x14ac:dyDescent="0.25"/>
  <cols>
    <col min="1" max="1" width="6.140625" style="1" customWidth="1"/>
    <col min="2" max="16384" width="11.42578125" style="1"/>
  </cols>
  <sheetData>
    <row r="1" spans="1:2" x14ac:dyDescent="0.25">
      <c r="A1" s="188" t="s">
        <v>176</v>
      </c>
    </row>
    <row r="3" spans="1:2" x14ac:dyDescent="0.25">
      <c r="A3" s="1" t="s">
        <v>0</v>
      </c>
      <c r="B3" s="1" t="s">
        <v>188</v>
      </c>
    </row>
    <row r="4" spans="1:2" x14ac:dyDescent="0.25">
      <c r="B4" s="1" t="s">
        <v>177</v>
      </c>
    </row>
    <row r="5" spans="1:2" x14ac:dyDescent="0.25">
      <c r="B5" s="1" t="s">
        <v>178</v>
      </c>
    </row>
    <row r="6" spans="1:2" x14ac:dyDescent="0.25">
      <c r="B6" s="1" t="s">
        <v>179</v>
      </c>
    </row>
    <row r="7" spans="1:2" x14ac:dyDescent="0.25">
      <c r="B7" s="1" t="s">
        <v>180</v>
      </c>
    </row>
    <row r="9" spans="1:2" x14ac:dyDescent="0.25">
      <c r="A9" s="1" t="s">
        <v>48</v>
      </c>
      <c r="B9" s="1" t="s">
        <v>181</v>
      </c>
    </row>
    <row r="10" spans="1:2" x14ac:dyDescent="0.25">
      <c r="B10" s="1" t="s">
        <v>182</v>
      </c>
    </row>
    <row r="12" spans="1:2" x14ac:dyDescent="0.25">
      <c r="A12" s="1" t="s">
        <v>113</v>
      </c>
      <c r="B12" s="1" t="s">
        <v>183</v>
      </c>
    </row>
    <row r="13" spans="1:2" x14ac:dyDescent="0.25">
      <c r="B13" s="1" t="s">
        <v>184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9.8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39"/>
  <sheetViews>
    <sheetView showGridLines="0" showZeros="0" workbookViewId="0">
      <selection activeCell="J13" sqref="J13"/>
    </sheetView>
  </sheetViews>
  <sheetFormatPr baseColWidth="10" defaultRowHeight="15.75" x14ac:dyDescent="0.25"/>
  <cols>
    <col min="1" max="1" width="3.7109375" style="1" customWidth="1"/>
    <col min="2" max="2" width="2.5703125" style="1" customWidth="1"/>
    <col min="3" max="3" width="27.28515625" style="1" customWidth="1"/>
    <col min="4" max="21" width="8.7109375" style="1" customWidth="1"/>
    <col min="22" max="16384" width="11.42578125" style="1"/>
  </cols>
  <sheetData>
    <row r="1" spans="1:8" x14ac:dyDescent="0.25">
      <c r="A1" s="188" t="s">
        <v>136</v>
      </c>
      <c r="D1" s="188" t="s">
        <v>220</v>
      </c>
    </row>
    <row r="3" spans="1:8" x14ac:dyDescent="0.25">
      <c r="A3" s="1" t="s">
        <v>0</v>
      </c>
    </row>
    <row r="5" spans="1:8" x14ac:dyDescent="0.25">
      <c r="A5" s="24" t="s">
        <v>1</v>
      </c>
      <c r="B5" s="25"/>
      <c r="C5" s="3"/>
      <c r="D5" s="3"/>
      <c r="E5" s="3" t="s">
        <v>13</v>
      </c>
      <c r="F5" s="4" t="s">
        <v>14</v>
      </c>
    </row>
    <row r="6" spans="1:8" x14ac:dyDescent="0.25">
      <c r="A6" s="5" t="s">
        <v>2</v>
      </c>
      <c r="B6" s="6"/>
      <c r="C6" s="6"/>
      <c r="D6" s="6"/>
      <c r="E6" s="6" t="s">
        <v>15</v>
      </c>
      <c r="F6" s="7"/>
    </row>
    <row r="7" spans="1:8" x14ac:dyDescent="0.25">
      <c r="A7" s="2" t="s">
        <v>3</v>
      </c>
      <c r="B7" s="3"/>
      <c r="C7" s="3"/>
      <c r="D7" s="8" t="s">
        <v>9</v>
      </c>
      <c r="E7" s="9" t="s">
        <v>11</v>
      </c>
      <c r="F7" s="8" t="s">
        <v>9</v>
      </c>
    </row>
    <row r="8" spans="1:8" x14ac:dyDescent="0.25">
      <c r="A8" s="5"/>
      <c r="B8" s="6"/>
      <c r="C8" s="6"/>
      <c r="D8" s="10" t="s">
        <v>10</v>
      </c>
      <c r="E8" s="11"/>
      <c r="F8" s="10" t="s">
        <v>12</v>
      </c>
    </row>
    <row r="9" spans="1:8" x14ac:dyDescent="0.25">
      <c r="A9" s="13">
        <v>1</v>
      </c>
      <c r="B9" s="3" t="s">
        <v>4</v>
      </c>
      <c r="D9" s="31">
        <v>5000</v>
      </c>
      <c r="E9" s="15">
        <v>160500</v>
      </c>
      <c r="F9" s="31"/>
    </row>
    <row r="10" spans="1:8" x14ac:dyDescent="0.25">
      <c r="A10" s="16">
        <v>2</v>
      </c>
      <c r="B10" s="17" t="s">
        <v>5</v>
      </c>
      <c r="C10" s="29"/>
      <c r="D10" s="32"/>
      <c r="E10" s="19">
        <v>57550</v>
      </c>
      <c r="F10" s="32">
        <v>2600</v>
      </c>
    </row>
    <row r="11" spans="1:8" x14ac:dyDescent="0.25">
      <c r="A11" s="16">
        <v>3</v>
      </c>
      <c r="B11" s="17" t="s">
        <v>6</v>
      </c>
      <c r="C11" s="29"/>
      <c r="D11" s="32"/>
      <c r="E11" s="19">
        <f>E9-E10</f>
        <v>102950</v>
      </c>
      <c r="F11" s="32">
        <v>2380</v>
      </c>
      <c r="H11" s="12"/>
    </row>
    <row r="12" spans="1:8" x14ac:dyDescent="0.25">
      <c r="A12" s="16"/>
      <c r="B12" s="17"/>
      <c r="C12" s="29"/>
      <c r="D12" s="32"/>
      <c r="E12" s="19"/>
      <c r="F12" s="32"/>
    </row>
    <row r="13" spans="1:8" x14ac:dyDescent="0.25">
      <c r="A13" s="16">
        <v>4</v>
      </c>
      <c r="B13" s="17" t="s">
        <v>7</v>
      </c>
      <c r="C13" s="29"/>
      <c r="D13" s="32">
        <v>5400</v>
      </c>
      <c r="E13" s="19">
        <v>22630</v>
      </c>
      <c r="F13" s="32">
        <v>2770</v>
      </c>
    </row>
    <row r="14" spans="1:8" x14ac:dyDescent="0.25">
      <c r="A14" s="16">
        <v>5</v>
      </c>
      <c r="B14" s="17" t="s">
        <v>137</v>
      </c>
      <c r="C14" s="29"/>
      <c r="D14" s="32">
        <v>5050</v>
      </c>
      <c r="E14" s="19">
        <v>19260</v>
      </c>
      <c r="F14" s="32">
        <v>2940</v>
      </c>
    </row>
    <row r="15" spans="1:8" x14ac:dyDescent="0.25">
      <c r="A15" s="16">
        <v>6</v>
      </c>
      <c r="B15" s="17" t="s">
        <v>17</v>
      </c>
      <c r="C15" s="29"/>
      <c r="D15" s="32">
        <v>5400</v>
      </c>
      <c r="E15" s="19">
        <v>2715</v>
      </c>
      <c r="F15" s="32">
        <v>2780</v>
      </c>
    </row>
    <row r="16" spans="1:8" x14ac:dyDescent="0.25">
      <c r="A16" s="20"/>
      <c r="B16" s="26"/>
      <c r="C16" s="21"/>
      <c r="D16" s="33"/>
      <c r="E16" s="23"/>
      <c r="F16" s="33"/>
    </row>
    <row r="18" spans="1:21" x14ac:dyDescent="0.25">
      <c r="A18" s="1" t="s">
        <v>16</v>
      </c>
    </row>
    <row r="20" spans="1:21" x14ac:dyDescent="0.25">
      <c r="A20" s="251" t="s">
        <v>27</v>
      </c>
      <c r="B20" s="252"/>
      <c r="C20" s="4" t="s">
        <v>3</v>
      </c>
      <c r="D20" s="243" t="s">
        <v>185</v>
      </c>
      <c r="E20" s="244"/>
      <c r="F20" s="243">
        <v>2380</v>
      </c>
      <c r="G20" s="244"/>
      <c r="H20" s="245">
        <v>2600</v>
      </c>
      <c r="I20" s="245"/>
      <c r="J20" s="243" t="s">
        <v>23</v>
      </c>
      <c r="K20" s="244"/>
      <c r="L20" s="243" t="s">
        <v>25</v>
      </c>
      <c r="M20" s="244"/>
      <c r="N20" s="243">
        <v>2940</v>
      </c>
      <c r="O20" s="244"/>
      <c r="P20" s="243" t="s">
        <v>29</v>
      </c>
      <c r="Q20" s="244"/>
      <c r="R20" s="245">
        <v>5050</v>
      </c>
      <c r="S20" s="245"/>
      <c r="T20" s="243">
        <v>5400</v>
      </c>
      <c r="U20" s="244"/>
    </row>
    <row r="21" spans="1:21" x14ac:dyDescent="0.25">
      <c r="A21" s="27"/>
      <c r="B21" s="28"/>
      <c r="C21" s="28"/>
      <c r="D21" s="241" t="s">
        <v>186</v>
      </c>
      <c r="E21" s="242"/>
      <c r="F21" s="241" t="s">
        <v>68</v>
      </c>
      <c r="G21" s="242"/>
      <c r="H21" s="246" t="s">
        <v>22</v>
      </c>
      <c r="I21" s="246"/>
      <c r="J21" s="241" t="s">
        <v>24</v>
      </c>
      <c r="K21" s="242"/>
      <c r="L21" s="241" t="s">
        <v>24</v>
      </c>
      <c r="M21" s="242"/>
      <c r="N21" s="241" t="s">
        <v>137</v>
      </c>
      <c r="O21" s="242"/>
      <c r="P21" s="241"/>
      <c r="Q21" s="242"/>
      <c r="R21" s="246" t="s">
        <v>30</v>
      </c>
      <c r="S21" s="246"/>
      <c r="T21" s="241" t="s">
        <v>7</v>
      </c>
      <c r="U21" s="242"/>
    </row>
    <row r="22" spans="1:21" x14ac:dyDescent="0.25">
      <c r="A22" s="27"/>
      <c r="B22" s="28"/>
      <c r="C22" s="28"/>
      <c r="D22" s="27"/>
      <c r="F22" s="5"/>
      <c r="G22" s="7"/>
      <c r="J22" s="5"/>
      <c r="K22" s="7"/>
      <c r="L22" s="241" t="s">
        <v>143</v>
      </c>
      <c r="M22" s="242"/>
      <c r="N22" s="5"/>
      <c r="O22" s="7"/>
      <c r="P22" s="5"/>
      <c r="Q22" s="7"/>
      <c r="R22" s="246"/>
      <c r="S22" s="246"/>
      <c r="T22" s="5"/>
      <c r="U22" s="7"/>
    </row>
    <row r="23" spans="1:21" x14ac:dyDescent="0.25">
      <c r="A23" s="5"/>
      <c r="B23" s="7"/>
      <c r="C23" s="7"/>
      <c r="D23" s="30" t="s">
        <v>18</v>
      </c>
      <c r="E23" s="30" t="s">
        <v>19</v>
      </c>
      <c r="F23" s="30" t="s">
        <v>18</v>
      </c>
      <c r="G23" s="30" t="s">
        <v>19</v>
      </c>
      <c r="H23" s="30" t="s">
        <v>18</v>
      </c>
      <c r="I23" s="30" t="s">
        <v>19</v>
      </c>
      <c r="J23" s="30" t="s">
        <v>18</v>
      </c>
      <c r="K23" s="30" t="s">
        <v>19</v>
      </c>
      <c r="L23" s="30" t="s">
        <v>18</v>
      </c>
      <c r="M23" s="30" t="s">
        <v>19</v>
      </c>
      <c r="N23" s="30" t="s">
        <v>18</v>
      </c>
      <c r="O23" s="30" t="s">
        <v>19</v>
      </c>
      <c r="P23" s="30" t="s">
        <v>18</v>
      </c>
      <c r="Q23" s="30" t="s">
        <v>19</v>
      </c>
      <c r="R23" s="30" t="s">
        <v>18</v>
      </c>
      <c r="S23" s="30" t="s">
        <v>19</v>
      </c>
      <c r="T23" s="30" t="s">
        <v>18</v>
      </c>
      <c r="U23" s="30" t="s">
        <v>19</v>
      </c>
    </row>
    <row r="24" spans="1:21" x14ac:dyDescent="0.25">
      <c r="A24" s="249" t="s">
        <v>28</v>
      </c>
      <c r="B24" s="250"/>
      <c r="C24" s="14" t="s">
        <v>75</v>
      </c>
      <c r="D24" s="34"/>
      <c r="E24" s="35"/>
      <c r="F24" s="34"/>
      <c r="G24" s="35">
        <v>102950</v>
      </c>
      <c r="H24" s="34"/>
      <c r="I24" s="35">
        <v>57550</v>
      </c>
      <c r="J24" s="34"/>
      <c r="K24" s="35"/>
      <c r="L24" s="34"/>
      <c r="M24" s="35"/>
      <c r="N24" s="34"/>
      <c r="O24" s="35"/>
      <c r="P24" s="34">
        <v>160500</v>
      </c>
      <c r="Q24" s="35"/>
      <c r="R24" s="34"/>
      <c r="S24" s="35"/>
      <c r="T24" s="34"/>
      <c r="U24" s="35"/>
    </row>
    <row r="25" spans="1:21" x14ac:dyDescent="0.25">
      <c r="A25" s="239" t="s">
        <v>28</v>
      </c>
      <c r="B25" s="240"/>
      <c r="C25" s="18" t="s">
        <v>7</v>
      </c>
      <c r="D25" s="36"/>
      <c r="E25" s="37"/>
      <c r="F25" s="36"/>
      <c r="G25" s="37"/>
      <c r="H25" s="36"/>
      <c r="I25" s="37"/>
      <c r="J25" s="36"/>
      <c r="K25" s="37">
        <v>22630</v>
      </c>
      <c r="L25" s="36"/>
      <c r="M25" s="37"/>
      <c r="N25" s="36"/>
      <c r="O25" s="37"/>
      <c r="P25" s="36"/>
      <c r="Q25" s="37"/>
      <c r="R25" s="36"/>
      <c r="S25" s="37"/>
      <c r="T25" s="36">
        <v>22630</v>
      </c>
      <c r="U25" s="37"/>
    </row>
    <row r="26" spans="1:21" x14ac:dyDescent="0.25">
      <c r="A26" s="239" t="s">
        <v>28</v>
      </c>
      <c r="B26" s="240"/>
      <c r="C26" s="18" t="s">
        <v>137</v>
      </c>
      <c r="D26" s="36"/>
      <c r="E26" s="37"/>
      <c r="F26" s="36"/>
      <c r="G26" s="37"/>
      <c r="H26" s="36"/>
      <c r="I26" s="37"/>
      <c r="J26" s="36"/>
      <c r="K26" s="37"/>
      <c r="L26" s="36"/>
      <c r="M26" s="37"/>
      <c r="N26" s="36"/>
      <c r="O26" s="37">
        <v>19260</v>
      </c>
      <c r="P26" s="36"/>
      <c r="Q26" s="37"/>
      <c r="R26" s="36">
        <v>19260</v>
      </c>
      <c r="S26" s="37"/>
      <c r="T26" s="36"/>
      <c r="U26" s="37"/>
    </row>
    <row r="27" spans="1:21" x14ac:dyDescent="0.25">
      <c r="A27" s="239" t="s">
        <v>28</v>
      </c>
      <c r="B27" s="240"/>
      <c r="C27" s="18" t="s">
        <v>138</v>
      </c>
      <c r="D27" s="36"/>
      <c r="E27" s="37"/>
      <c r="F27" s="36"/>
      <c r="G27" s="37"/>
      <c r="H27" s="36"/>
      <c r="I27" s="37"/>
      <c r="J27" s="36"/>
      <c r="K27" s="37"/>
      <c r="L27" s="36"/>
      <c r="M27" s="37">
        <v>2715</v>
      </c>
      <c r="N27" s="36"/>
      <c r="O27" s="37"/>
      <c r="P27" s="36"/>
      <c r="Q27" s="37"/>
      <c r="R27" s="36"/>
      <c r="S27" s="37"/>
      <c r="T27" s="36">
        <v>2715</v>
      </c>
      <c r="U27" s="37"/>
    </row>
    <row r="28" spans="1:21" x14ac:dyDescent="0.25">
      <c r="A28" s="247" t="s">
        <v>31</v>
      </c>
      <c r="B28" s="248"/>
      <c r="C28" s="22" t="s">
        <v>139</v>
      </c>
      <c r="D28" s="38">
        <v>57550</v>
      </c>
      <c r="E28" s="39"/>
      <c r="F28" s="38"/>
      <c r="G28" s="39">
        <v>57550</v>
      </c>
      <c r="H28" s="38"/>
      <c r="I28" s="39"/>
      <c r="J28" s="38"/>
      <c r="K28" s="39"/>
      <c r="L28" s="38"/>
      <c r="M28" s="39"/>
      <c r="N28" s="38"/>
      <c r="O28" s="39"/>
      <c r="P28" s="38"/>
      <c r="Q28" s="39"/>
      <c r="R28" s="38"/>
      <c r="S28" s="39"/>
      <c r="T28" s="38"/>
      <c r="U28" s="39"/>
    </row>
    <row r="31" spans="1:21" x14ac:dyDescent="0.25">
      <c r="A31" s="1" t="s">
        <v>32</v>
      </c>
      <c r="C31" s="1" t="s">
        <v>75</v>
      </c>
      <c r="D31" s="12">
        <f>P24</f>
        <v>160500</v>
      </c>
      <c r="G31" s="12"/>
    </row>
    <row r="32" spans="1:21" x14ac:dyDescent="0.25">
      <c r="C32" s="1" t="s">
        <v>7</v>
      </c>
      <c r="D32" s="12">
        <f>T25</f>
        <v>22630</v>
      </c>
    </row>
    <row r="33" spans="1:13" x14ac:dyDescent="0.25">
      <c r="C33" s="1" t="s">
        <v>30</v>
      </c>
      <c r="D33" s="12">
        <f>R26</f>
        <v>19260</v>
      </c>
    </row>
    <row r="34" spans="1:13" x14ac:dyDescent="0.25">
      <c r="C34" s="1" t="s">
        <v>140</v>
      </c>
      <c r="D34" s="12">
        <f>T27</f>
        <v>2715</v>
      </c>
    </row>
    <row r="35" spans="1:13" s="189" customFormat="1" ht="20.25" x14ac:dyDescent="0.3">
      <c r="A35" s="1"/>
      <c r="B35" s="1"/>
      <c r="C35" s="1" t="s">
        <v>141</v>
      </c>
      <c r="D35" s="190">
        <f>SUM(D31:D34)</f>
        <v>205105</v>
      </c>
      <c r="E35" s="1"/>
      <c r="F35" s="1"/>
      <c r="G35" s="1"/>
      <c r="H35" s="1"/>
      <c r="I35" s="1"/>
      <c r="J35" s="1"/>
      <c r="K35" s="1"/>
      <c r="L35" s="1"/>
      <c r="M35" s="1"/>
    </row>
    <row r="37" spans="1:13" x14ac:dyDescent="0.25">
      <c r="C37" s="1" t="s">
        <v>142</v>
      </c>
    </row>
    <row r="39" spans="1:13" x14ac:dyDescent="0.25">
      <c r="C39" s="1" t="s">
        <v>189</v>
      </c>
      <c r="D39" s="40">
        <f>D31*1.12*1.141</f>
        <v>205106.16000000003</v>
      </c>
    </row>
  </sheetData>
  <mergeCells count="26">
    <mergeCell ref="A28:B28"/>
    <mergeCell ref="P20:Q20"/>
    <mergeCell ref="R20:S20"/>
    <mergeCell ref="T20:U20"/>
    <mergeCell ref="P21:Q21"/>
    <mergeCell ref="R21:S21"/>
    <mergeCell ref="T21:U21"/>
    <mergeCell ref="R22:S22"/>
    <mergeCell ref="A24:B24"/>
    <mergeCell ref="A25:B25"/>
    <mergeCell ref="A27:B27"/>
    <mergeCell ref="L22:M22"/>
    <mergeCell ref="N20:O20"/>
    <mergeCell ref="N21:O21"/>
    <mergeCell ref="A20:B20"/>
    <mergeCell ref="J20:K20"/>
    <mergeCell ref="A26:B26"/>
    <mergeCell ref="J21:K21"/>
    <mergeCell ref="L20:M20"/>
    <mergeCell ref="L21:M21"/>
    <mergeCell ref="D20:E20"/>
    <mergeCell ref="F20:G20"/>
    <mergeCell ref="F21:G21"/>
    <mergeCell ref="H20:I20"/>
    <mergeCell ref="H21:I21"/>
    <mergeCell ref="D21:E21"/>
  </mergeCells>
  <phoneticPr fontId="0" type="noConversion"/>
  <pageMargins left="0.59055118110236227" right="0.59055118110236227" top="0.98425196850393704" bottom="0.98425196850393704" header="0.51181102362204722" footer="0.51181102362204722"/>
  <pageSetup paperSize="9" pageOrder="overThenDown" orientation="landscape" r:id="rId1"/>
  <headerFooter alignWithMargins="0">
    <oddHeader>&amp;COppgave 9.1</oddHeader>
    <oddFooter>&amp;CSide &amp;P av &amp;N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E3B3-D473-4F23-A732-D2EE5F59B64B}">
  <dimension ref="A1:T39"/>
  <sheetViews>
    <sheetView showGridLines="0" showZeros="0" workbookViewId="0">
      <selection activeCell="D1" sqref="D1:D2"/>
    </sheetView>
  </sheetViews>
  <sheetFormatPr baseColWidth="10" defaultRowHeight="15.75" x14ac:dyDescent="0.25"/>
  <cols>
    <col min="1" max="1" width="3.7109375" style="1" customWidth="1"/>
    <col min="2" max="2" width="2.5703125" style="1" customWidth="1"/>
    <col min="3" max="3" width="27.28515625" style="1" customWidth="1"/>
    <col min="4" max="20" width="8.7109375" style="1" customWidth="1"/>
    <col min="21" max="16384" width="11.42578125" style="1"/>
  </cols>
  <sheetData>
    <row r="1" spans="1:8" x14ac:dyDescent="0.25">
      <c r="A1" s="188" t="s">
        <v>136</v>
      </c>
      <c r="D1" s="188" t="s">
        <v>217</v>
      </c>
    </row>
    <row r="2" spans="1:8" x14ac:dyDescent="0.25">
      <c r="D2" s="188" t="s">
        <v>218</v>
      </c>
    </row>
    <row r="3" spans="1:8" x14ac:dyDescent="0.25">
      <c r="A3" s="1" t="s">
        <v>0</v>
      </c>
    </row>
    <row r="5" spans="1:8" x14ac:dyDescent="0.25">
      <c r="A5" s="24" t="s">
        <v>1</v>
      </c>
      <c r="B5" s="25"/>
      <c r="C5" s="3"/>
      <c r="D5" s="3"/>
      <c r="E5" s="3" t="s">
        <v>13</v>
      </c>
      <c r="F5" s="4" t="s">
        <v>14</v>
      </c>
    </row>
    <row r="6" spans="1:8" x14ac:dyDescent="0.25">
      <c r="A6" s="5" t="s">
        <v>2</v>
      </c>
      <c r="B6" s="6"/>
      <c r="C6" s="6"/>
      <c r="D6" s="6"/>
      <c r="E6" s="6" t="s">
        <v>15</v>
      </c>
      <c r="F6" s="7"/>
    </row>
    <row r="7" spans="1:8" x14ac:dyDescent="0.25">
      <c r="A7" s="2" t="s">
        <v>3</v>
      </c>
      <c r="B7" s="3"/>
      <c r="C7" s="3"/>
      <c r="D7" s="8" t="s">
        <v>9</v>
      </c>
      <c r="E7" s="9" t="s">
        <v>11</v>
      </c>
      <c r="F7" s="8" t="s">
        <v>9</v>
      </c>
    </row>
    <row r="8" spans="1:8" x14ac:dyDescent="0.25">
      <c r="A8" s="5"/>
      <c r="B8" s="6"/>
      <c r="C8" s="6"/>
      <c r="D8" s="10" t="s">
        <v>10</v>
      </c>
      <c r="E8" s="11"/>
      <c r="F8" s="10" t="s">
        <v>12</v>
      </c>
    </row>
    <row r="9" spans="1:8" x14ac:dyDescent="0.25">
      <c r="A9" s="13">
        <v>1</v>
      </c>
      <c r="B9" s="3" t="s">
        <v>4</v>
      </c>
      <c r="D9" s="31">
        <v>5000</v>
      </c>
      <c r="E9" s="15">
        <v>160500</v>
      </c>
      <c r="F9" s="31"/>
    </row>
    <row r="10" spans="1:8" x14ac:dyDescent="0.25">
      <c r="A10" s="16">
        <v>2</v>
      </c>
      <c r="B10" s="17" t="s">
        <v>5</v>
      </c>
      <c r="C10" s="29"/>
      <c r="D10" s="32"/>
      <c r="E10" s="19">
        <v>57550</v>
      </c>
      <c r="F10" s="32">
        <v>2600</v>
      </c>
    </row>
    <row r="11" spans="1:8" x14ac:dyDescent="0.25">
      <c r="A11" s="16">
        <v>3</v>
      </c>
      <c r="B11" s="17" t="s">
        <v>6</v>
      </c>
      <c r="C11" s="29"/>
      <c r="D11" s="32"/>
      <c r="E11" s="19">
        <f>E9-E10</f>
        <v>102950</v>
      </c>
      <c r="F11" s="32">
        <v>2380</v>
      </c>
      <c r="H11" s="12"/>
    </row>
    <row r="12" spans="1:8" x14ac:dyDescent="0.25">
      <c r="A12" s="16"/>
      <c r="B12" s="17"/>
      <c r="C12" s="29"/>
      <c r="D12" s="32"/>
      <c r="E12" s="19"/>
      <c r="F12" s="32"/>
    </row>
    <row r="13" spans="1:8" x14ac:dyDescent="0.25">
      <c r="A13" s="16">
        <v>4</v>
      </c>
      <c r="B13" s="17" t="s">
        <v>7</v>
      </c>
      <c r="C13" s="29"/>
      <c r="D13" s="32">
        <v>5400</v>
      </c>
      <c r="E13" s="19">
        <v>22630</v>
      </c>
      <c r="F13" s="32">
        <v>2770</v>
      </c>
    </row>
    <row r="14" spans="1:8" x14ac:dyDescent="0.25">
      <c r="A14" s="16">
        <v>5</v>
      </c>
      <c r="B14" s="17" t="s">
        <v>137</v>
      </c>
      <c r="C14" s="29"/>
      <c r="D14" s="32">
        <v>5050</v>
      </c>
      <c r="E14" s="19">
        <v>19260</v>
      </c>
      <c r="F14" s="32">
        <v>2940</v>
      </c>
    </row>
    <row r="15" spans="1:8" x14ac:dyDescent="0.25">
      <c r="A15" s="16">
        <v>6</v>
      </c>
      <c r="B15" s="17" t="s">
        <v>17</v>
      </c>
      <c r="C15" s="29"/>
      <c r="D15" s="32">
        <v>5400</v>
      </c>
      <c r="E15" s="19">
        <v>2715</v>
      </c>
      <c r="F15" s="32">
        <v>2780</v>
      </c>
    </row>
    <row r="16" spans="1:8" x14ac:dyDescent="0.25">
      <c r="A16" s="20"/>
      <c r="B16" s="26"/>
      <c r="C16" s="21"/>
      <c r="D16" s="33"/>
      <c r="E16" s="23"/>
      <c r="F16" s="33"/>
    </row>
    <row r="18" spans="1:20" x14ac:dyDescent="0.25">
      <c r="A18" s="1" t="s">
        <v>16</v>
      </c>
    </row>
    <row r="20" spans="1:20" x14ac:dyDescent="0.25">
      <c r="A20" s="188" t="s">
        <v>217</v>
      </c>
    </row>
    <row r="21" spans="1:20" x14ac:dyDescent="0.25">
      <c r="A21" s="251" t="s">
        <v>27</v>
      </c>
      <c r="B21" s="252"/>
      <c r="C21" s="4" t="s">
        <v>3</v>
      </c>
      <c r="D21" s="243">
        <v>2380</v>
      </c>
      <c r="E21" s="244"/>
      <c r="F21" s="245">
        <v>2600</v>
      </c>
      <c r="G21" s="245"/>
      <c r="H21" s="243" t="s">
        <v>23</v>
      </c>
      <c r="I21" s="244"/>
      <c r="J21" s="243" t="s">
        <v>25</v>
      </c>
      <c r="K21" s="244"/>
      <c r="L21" s="243">
        <v>2940</v>
      </c>
      <c r="M21" s="244"/>
      <c r="N21" s="243" t="s">
        <v>29</v>
      </c>
      <c r="O21" s="244"/>
      <c r="P21" s="245">
        <v>5050</v>
      </c>
      <c r="Q21" s="245"/>
      <c r="R21" s="243">
        <v>5400</v>
      </c>
      <c r="S21" s="244"/>
    </row>
    <row r="22" spans="1:20" x14ac:dyDescent="0.25">
      <c r="A22" s="27"/>
      <c r="B22" s="28"/>
      <c r="C22" s="28"/>
      <c r="D22" s="241" t="s">
        <v>68</v>
      </c>
      <c r="E22" s="242"/>
      <c r="F22" s="246" t="s">
        <v>22</v>
      </c>
      <c r="G22" s="246"/>
      <c r="H22" s="241" t="s">
        <v>24</v>
      </c>
      <c r="I22" s="242"/>
      <c r="J22" s="241" t="s">
        <v>24</v>
      </c>
      <c r="K22" s="242"/>
      <c r="L22" s="241" t="s">
        <v>137</v>
      </c>
      <c r="M22" s="242"/>
      <c r="N22" s="241"/>
      <c r="O22" s="242"/>
      <c r="P22" s="246" t="s">
        <v>30</v>
      </c>
      <c r="Q22" s="246"/>
      <c r="R22" s="241" t="s">
        <v>7</v>
      </c>
      <c r="S22" s="242"/>
    </row>
    <row r="23" spans="1:20" x14ac:dyDescent="0.25">
      <c r="A23" s="27"/>
      <c r="B23" s="28"/>
      <c r="C23" s="28"/>
      <c r="D23" s="5"/>
      <c r="E23" s="7"/>
      <c r="H23" s="5"/>
      <c r="I23" s="7"/>
      <c r="J23" s="241" t="s">
        <v>143</v>
      </c>
      <c r="K23" s="242"/>
      <c r="L23" s="5"/>
      <c r="M23" s="7"/>
      <c r="N23" s="5"/>
      <c r="O23" s="7"/>
      <c r="P23" s="246"/>
      <c r="Q23" s="246"/>
      <c r="R23" s="5"/>
      <c r="S23" s="7"/>
    </row>
    <row r="24" spans="1:20" x14ac:dyDescent="0.25">
      <c r="A24" s="5"/>
      <c r="B24" s="7"/>
      <c r="C24" s="7"/>
      <c r="D24" s="30" t="s">
        <v>18</v>
      </c>
      <c r="E24" s="30" t="s">
        <v>19</v>
      </c>
      <c r="F24" s="30" t="s">
        <v>18</v>
      </c>
      <c r="G24" s="30" t="s">
        <v>19</v>
      </c>
      <c r="H24" s="30" t="s">
        <v>18</v>
      </c>
      <c r="I24" s="30" t="s">
        <v>19</v>
      </c>
      <c r="J24" s="30" t="s">
        <v>18</v>
      </c>
      <c r="K24" s="30" t="s">
        <v>19</v>
      </c>
      <c r="L24" s="30" t="s">
        <v>18</v>
      </c>
      <c r="M24" s="30" t="s">
        <v>19</v>
      </c>
      <c r="N24" s="30" t="s">
        <v>18</v>
      </c>
      <c r="O24" s="30" t="s">
        <v>19</v>
      </c>
      <c r="P24" s="30" t="s">
        <v>18</v>
      </c>
      <c r="Q24" s="30" t="s">
        <v>19</v>
      </c>
      <c r="R24" s="30" t="s">
        <v>18</v>
      </c>
      <c r="S24" s="30" t="s">
        <v>19</v>
      </c>
    </row>
    <row r="25" spans="1:20" x14ac:dyDescent="0.25">
      <c r="A25" s="249" t="s">
        <v>28</v>
      </c>
      <c r="B25" s="250"/>
      <c r="C25" s="14" t="s">
        <v>75</v>
      </c>
      <c r="D25" s="34"/>
      <c r="E25" s="35">
        <v>102950</v>
      </c>
      <c r="F25" s="34"/>
      <c r="G25" s="35">
        <v>57550</v>
      </c>
      <c r="H25" s="34"/>
      <c r="I25" s="35"/>
      <c r="J25" s="34"/>
      <c r="K25" s="35"/>
      <c r="L25" s="34"/>
      <c r="M25" s="35"/>
      <c r="N25" s="34">
        <v>160500</v>
      </c>
      <c r="O25" s="35"/>
      <c r="P25" s="34"/>
      <c r="Q25" s="35"/>
      <c r="R25" s="34"/>
      <c r="S25" s="35"/>
      <c r="T25" s="12">
        <f>D25+F25+H25+J25+L25+N25+P25+R25-E25-G25-I25-K25-M25-O25-Q25-S25</f>
        <v>0</v>
      </c>
    </row>
    <row r="26" spans="1:20" x14ac:dyDescent="0.25">
      <c r="A26" s="239" t="s">
        <v>28</v>
      </c>
      <c r="B26" s="240"/>
      <c r="C26" s="18" t="s">
        <v>7</v>
      </c>
      <c r="D26" s="36"/>
      <c r="E26" s="37"/>
      <c r="F26" s="36"/>
      <c r="G26" s="37"/>
      <c r="H26" s="36"/>
      <c r="I26" s="37">
        <v>22630</v>
      </c>
      <c r="J26" s="36"/>
      <c r="K26" s="37"/>
      <c r="L26" s="36"/>
      <c r="M26" s="37"/>
      <c r="N26" s="36"/>
      <c r="O26" s="37"/>
      <c r="P26" s="36"/>
      <c r="Q26" s="37"/>
      <c r="R26" s="36">
        <v>22630</v>
      </c>
      <c r="S26" s="37"/>
      <c r="T26" s="12">
        <f t="shared" ref="T26:T29" si="0">D26+F26+H26+J26+L26+N26+P26+R26-E26-G26-I26-K26-M26-O26-Q26-S26</f>
        <v>0</v>
      </c>
    </row>
    <row r="27" spans="1:20" x14ac:dyDescent="0.25">
      <c r="A27" s="239" t="s">
        <v>28</v>
      </c>
      <c r="B27" s="240"/>
      <c r="C27" s="18" t="s">
        <v>137</v>
      </c>
      <c r="D27" s="36"/>
      <c r="E27" s="37"/>
      <c r="F27" s="36"/>
      <c r="G27" s="37"/>
      <c r="H27" s="36"/>
      <c r="I27" s="37"/>
      <c r="J27" s="36"/>
      <c r="K27" s="37"/>
      <c r="L27" s="36"/>
      <c r="M27" s="37">
        <v>19260</v>
      </c>
      <c r="N27" s="36"/>
      <c r="O27" s="37"/>
      <c r="P27" s="36">
        <v>19260</v>
      </c>
      <c r="Q27" s="37"/>
      <c r="R27" s="36"/>
      <c r="S27" s="37"/>
      <c r="T27" s="12">
        <f t="shared" si="0"/>
        <v>0</v>
      </c>
    </row>
    <row r="28" spans="1:20" x14ac:dyDescent="0.25">
      <c r="A28" s="239" t="s">
        <v>28</v>
      </c>
      <c r="B28" s="240"/>
      <c r="C28" s="18" t="s">
        <v>138</v>
      </c>
      <c r="D28" s="36"/>
      <c r="E28" s="37"/>
      <c r="F28" s="36"/>
      <c r="G28" s="37"/>
      <c r="H28" s="36"/>
      <c r="I28" s="37"/>
      <c r="J28" s="36"/>
      <c r="K28" s="37">
        <v>2715</v>
      </c>
      <c r="L28" s="36"/>
      <c r="M28" s="37"/>
      <c r="N28" s="36"/>
      <c r="O28" s="37"/>
      <c r="P28" s="36"/>
      <c r="Q28" s="37"/>
      <c r="R28" s="36">
        <v>2715</v>
      </c>
      <c r="S28" s="37"/>
      <c r="T28" s="12">
        <f t="shared" si="0"/>
        <v>0</v>
      </c>
    </row>
    <row r="29" spans="1:20" x14ac:dyDescent="0.25">
      <c r="A29" s="247" t="s">
        <v>31</v>
      </c>
      <c r="B29" s="248"/>
      <c r="C29" s="22" t="s">
        <v>203</v>
      </c>
      <c r="D29" s="38"/>
      <c r="E29" s="39">
        <v>57550</v>
      </c>
      <c r="F29" s="38">
        <v>57550</v>
      </c>
      <c r="G29" s="39"/>
      <c r="H29" s="38"/>
      <c r="I29" s="39"/>
      <c r="J29" s="38"/>
      <c r="K29" s="39"/>
      <c r="L29" s="38"/>
      <c r="M29" s="39"/>
      <c r="N29" s="38"/>
      <c r="O29" s="39"/>
      <c r="P29" s="38"/>
      <c r="Q29" s="39"/>
      <c r="R29" s="38"/>
      <c r="S29" s="39"/>
      <c r="T29" s="12">
        <f t="shared" si="0"/>
        <v>0</v>
      </c>
    </row>
    <row r="31" spans="1:20" x14ac:dyDescent="0.25">
      <c r="A31" s="1" t="s">
        <v>32</v>
      </c>
      <c r="C31" s="1" t="s">
        <v>75</v>
      </c>
      <c r="D31" s="12">
        <f>E9</f>
        <v>160500</v>
      </c>
      <c r="G31" s="12"/>
    </row>
    <row r="32" spans="1:20" x14ac:dyDescent="0.25">
      <c r="C32" s="1" t="s">
        <v>7</v>
      </c>
      <c r="D32" s="12">
        <f>R26</f>
        <v>22630</v>
      </c>
    </row>
    <row r="33" spans="1:13" x14ac:dyDescent="0.25">
      <c r="C33" s="1" t="s">
        <v>30</v>
      </c>
      <c r="D33" s="12">
        <f>P27</f>
        <v>19260</v>
      </c>
    </row>
    <row r="34" spans="1:13" x14ac:dyDescent="0.25">
      <c r="C34" s="1" t="s">
        <v>140</v>
      </c>
      <c r="D34" s="12">
        <f>R28</f>
        <v>2715</v>
      </c>
    </row>
    <row r="35" spans="1:13" s="189" customFormat="1" ht="20.25" x14ac:dyDescent="0.3">
      <c r="A35" s="1"/>
      <c r="B35" s="1"/>
      <c r="C35" s="1" t="s">
        <v>141</v>
      </c>
      <c r="D35" s="190">
        <f>SUM(D31:D34)</f>
        <v>205105</v>
      </c>
      <c r="E35" s="1"/>
      <c r="F35" s="1"/>
      <c r="G35" s="1"/>
      <c r="H35" s="1"/>
      <c r="I35" s="1"/>
      <c r="J35" s="1"/>
      <c r="K35" s="1"/>
      <c r="L35" s="1"/>
      <c r="M35" s="1"/>
    </row>
    <row r="37" spans="1:13" x14ac:dyDescent="0.25">
      <c r="C37" s="1" t="s">
        <v>142</v>
      </c>
    </row>
    <row r="39" spans="1:13" x14ac:dyDescent="0.25">
      <c r="C39" s="1" t="s">
        <v>189</v>
      </c>
      <c r="D39" s="40">
        <f>D31*1.12*1.141</f>
        <v>205106.16000000003</v>
      </c>
    </row>
  </sheetData>
  <mergeCells count="24">
    <mergeCell ref="A21:B21"/>
    <mergeCell ref="D21:E21"/>
    <mergeCell ref="A29:B29"/>
    <mergeCell ref="J23:K23"/>
    <mergeCell ref="P23:Q23"/>
    <mergeCell ref="A25:B25"/>
    <mergeCell ref="A26:B26"/>
    <mergeCell ref="A27:B27"/>
    <mergeCell ref="A28:B28"/>
    <mergeCell ref="R21:S21"/>
    <mergeCell ref="D22:E22"/>
    <mergeCell ref="F22:G22"/>
    <mergeCell ref="H22:I22"/>
    <mergeCell ref="J22:K22"/>
    <mergeCell ref="L22:M22"/>
    <mergeCell ref="N22:O22"/>
    <mergeCell ref="P22:Q22"/>
    <mergeCell ref="R22:S22"/>
    <mergeCell ref="F21:G21"/>
    <mergeCell ref="H21:I21"/>
    <mergeCell ref="J21:K21"/>
    <mergeCell ref="L21:M21"/>
    <mergeCell ref="N21:O21"/>
    <mergeCell ref="P21:Q21"/>
  </mergeCells>
  <pageMargins left="0.59055118110236227" right="0.59055118110236227" top="0.98425196850393704" bottom="0.98425196850393704" header="0.51181102362204722" footer="0.51181102362204722"/>
  <pageSetup paperSize="9" pageOrder="overThenDown" orientation="landscape" r:id="rId1"/>
  <headerFooter alignWithMargins="0">
    <oddHeader>&amp;COppgave 9.1</oddHeader>
    <oddFooter>&amp;CSide &amp;P av &amp;N</oddFoot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X57"/>
  <sheetViews>
    <sheetView showGridLines="0" zoomScaleNormal="100" workbookViewId="0">
      <selection activeCell="N10" sqref="N10"/>
    </sheetView>
  </sheetViews>
  <sheetFormatPr baseColWidth="10" defaultRowHeight="15.75" x14ac:dyDescent="0.25"/>
  <cols>
    <col min="1" max="1" width="3.7109375" style="41" customWidth="1"/>
    <col min="2" max="2" width="2.5703125" style="41" customWidth="1"/>
    <col min="3" max="3" width="29" style="41" customWidth="1"/>
    <col min="4" max="23" width="8.7109375" style="41" customWidth="1"/>
    <col min="24" max="16384" width="11.42578125" style="41"/>
  </cols>
  <sheetData>
    <row r="1" spans="1:18" x14ac:dyDescent="0.25">
      <c r="A1" s="59" t="s">
        <v>145</v>
      </c>
      <c r="D1" s="188" t="s">
        <v>220</v>
      </c>
    </row>
    <row r="3" spans="1:18" x14ac:dyDescent="0.25">
      <c r="A3" s="41" t="s">
        <v>0</v>
      </c>
    </row>
    <row r="4" spans="1:18" x14ac:dyDescent="0.25">
      <c r="A4" s="42"/>
      <c r="B4" s="43" t="s">
        <v>170</v>
      </c>
      <c r="C4" s="43"/>
      <c r="D4" s="43"/>
      <c r="E4" s="43"/>
      <c r="F4" s="43"/>
      <c r="G4" s="43" t="s">
        <v>33</v>
      </c>
      <c r="H4" s="43"/>
      <c r="I4" s="44"/>
    </row>
    <row r="5" spans="1:18" x14ac:dyDescent="0.25">
      <c r="A5" s="45"/>
      <c r="B5" s="41" t="s">
        <v>34</v>
      </c>
      <c r="I5" s="46"/>
    </row>
    <row r="6" spans="1:18" x14ac:dyDescent="0.25">
      <c r="A6" s="45"/>
      <c r="I6" s="46"/>
    </row>
    <row r="7" spans="1:18" x14ac:dyDescent="0.25">
      <c r="A7" s="47"/>
      <c r="B7" s="48" t="s">
        <v>35</v>
      </c>
      <c r="C7" s="48"/>
      <c r="D7" s="48"/>
      <c r="E7" s="48"/>
      <c r="F7" s="48"/>
      <c r="G7" s="48"/>
      <c r="H7" s="48"/>
      <c r="I7" s="49"/>
    </row>
    <row r="8" spans="1:18" x14ac:dyDescent="0.25">
      <c r="A8" s="50"/>
      <c r="B8" s="42"/>
      <c r="C8" s="44"/>
      <c r="D8" s="267" t="s">
        <v>36</v>
      </c>
      <c r="E8" s="267"/>
      <c r="F8" s="267"/>
      <c r="G8" s="267"/>
      <c r="H8" s="267" t="s">
        <v>37</v>
      </c>
      <c r="I8" s="267"/>
    </row>
    <row r="9" spans="1:18" x14ac:dyDescent="0.25">
      <c r="A9" s="52"/>
      <c r="B9" s="47" t="s">
        <v>38</v>
      </c>
      <c r="C9" s="49"/>
      <c r="D9" s="51" t="s">
        <v>39</v>
      </c>
      <c r="E9" s="51" t="s">
        <v>40</v>
      </c>
      <c r="F9" s="51" t="s">
        <v>41</v>
      </c>
      <c r="G9" s="53" t="s">
        <v>11</v>
      </c>
      <c r="H9" s="51" t="s">
        <v>39</v>
      </c>
      <c r="I9" s="51" t="s">
        <v>11</v>
      </c>
    </row>
    <row r="10" spans="1:18" x14ac:dyDescent="0.25">
      <c r="A10" s="50">
        <v>1</v>
      </c>
      <c r="B10" s="43" t="s">
        <v>42</v>
      </c>
      <c r="C10" s="43"/>
      <c r="D10" s="50">
        <v>160</v>
      </c>
      <c r="E10" s="50">
        <v>300</v>
      </c>
      <c r="F10" s="50"/>
      <c r="G10" s="54">
        <f>D10*E10</f>
        <v>48000</v>
      </c>
      <c r="H10" s="50"/>
      <c r="I10" s="50"/>
      <c r="L10" s="78"/>
    </row>
    <row r="11" spans="1:18" x14ac:dyDescent="0.25">
      <c r="A11" s="55">
        <v>11</v>
      </c>
      <c r="B11" s="41" t="s">
        <v>43</v>
      </c>
      <c r="D11" s="55"/>
      <c r="E11" s="55"/>
      <c r="F11" s="55"/>
      <c r="G11" s="56"/>
      <c r="H11" s="55"/>
      <c r="I11" s="55"/>
      <c r="L11" s="78"/>
    </row>
    <row r="12" spans="1:18" s="58" customFormat="1" ht="20.25" x14ac:dyDescent="0.3">
      <c r="A12" s="55"/>
      <c r="B12" s="41" t="s">
        <v>4</v>
      </c>
      <c r="C12" s="41"/>
      <c r="D12" s="55"/>
      <c r="E12" s="55"/>
      <c r="F12" s="55"/>
      <c r="G12" s="57">
        <f>SUM(G10:G11)</f>
        <v>48000</v>
      </c>
      <c r="H12" s="55"/>
      <c r="I12" s="55"/>
      <c r="J12" s="41"/>
      <c r="K12" s="41"/>
      <c r="L12" s="78"/>
      <c r="M12" s="41"/>
      <c r="N12" s="41"/>
      <c r="O12" s="41"/>
      <c r="P12" s="41"/>
      <c r="Q12" s="41"/>
      <c r="R12" s="41"/>
    </row>
    <row r="13" spans="1:18" x14ac:dyDescent="0.25">
      <c r="A13" s="55">
        <v>50</v>
      </c>
      <c r="B13" s="41" t="s">
        <v>144</v>
      </c>
      <c r="D13" s="55"/>
      <c r="E13" s="55"/>
      <c r="F13" s="55"/>
      <c r="G13" s="57">
        <f>G12*0.32</f>
        <v>15360</v>
      </c>
      <c r="H13" s="55"/>
      <c r="I13" s="55"/>
      <c r="L13" s="78"/>
    </row>
    <row r="14" spans="1:18" x14ac:dyDescent="0.25">
      <c r="A14" s="55"/>
      <c r="B14" s="41" t="s">
        <v>44</v>
      </c>
      <c r="D14" s="55"/>
      <c r="E14" s="55"/>
      <c r="F14" s="55"/>
      <c r="G14" s="56">
        <v>5000</v>
      </c>
      <c r="H14" s="55"/>
      <c r="I14" s="55"/>
    </row>
    <row r="15" spans="1:18" s="58" customFormat="1" ht="20.25" x14ac:dyDescent="0.3">
      <c r="A15" s="55"/>
      <c r="B15" s="59" t="s">
        <v>45</v>
      </c>
      <c r="C15" s="41"/>
      <c r="D15" s="55"/>
      <c r="E15" s="55"/>
      <c r="F15" s="55"/>
      <c r="G15" s="60">
        <f>G12-G13-G14</f>
        <v>27640</v>
      </c>
      <c r="H15" s="55"/>
      <c r="I15" s="55"/>
      <c r="J15" s="41"/>
      <c r="K15" s="41"/>
    </row>
    <row r="16" spans="1:18" s="62" customFormat="1" ht="11.25" x14ac:dyDescent="0.2">
      <c r="A16" s="61"/>
      <c r="D16" s="61"/>
      <c r="E16" s="61"/>
      <c r="F16" s="61"/>
      <c r="G16" s="63"/>
      <c r="H16" s="61"/>
      <c r="I16" s="61"/>
    </row>
    <row r="17" spans="1:9" x14ac:dyDescent="0.25">
      <c r="A17" s="55"/>
      <c r="B17" s="41" t="s">
        <v>46</v>
      </c>
      <c r="D17" s="55"/>
      <c r="E17" s="55"/>
      <c r="F17" s="55"/>
      <c r="G17" s="57">
        <f>G10</f>
        <v>48000</v>
      </c>
      <c r="H17" s="55"/>
      <c r="I17" s="55"/>
    </row>
    <row r="18" spans="1:9" x14ac:dyDescent="0.25">
      <c r="A18" s="52"/>
      <c r="B18" s="48" t="s">
        <v>47</v>
      </c>
      <c r="C18" s="48"/>
      <c r="D18" s="52"/>
      <c r="E18" s="52"/>
      <c r="F18" s="52"/>
      <c r="G18" s="56">
        <f>G10</f>
        <v>48000</v>
      </c>
      <c r="H18" s="52"/>
      <c r="I18" s="52"/>
    </row>
    <row r="30" spans="1:9" x14ac:dyDescent="0.25">
      <c r="A30" s="41" t="s">
        <v>48</v>
      </c>
    </row>
    <row r="31" spans="1:9" x14ac:dyDescent="0.25">
      <c r="A31" s="64" t="s">
        <v>1</v>
      </c>
      <c r="B31" s="65"/>
      <c r="C31" s="43"/>
      <c r="D31" s="43"/>
      <c r="E31" s="43" t="s">
        <v>13</v>
      </c>
      <c r="F31" s="44" t="s">
        <v>49</v>
      </c>
    </row>
    <row r="32" spans="1:9" x14ac:dyDescent="0.25">
      <c r="A32" s="47" t="s">
        <v>34</v>
      </c>
      <c r="B32" s="48"/>
      <c r="C32" s="48"/>
      <c r="D32" s="48"/>
      <c r="E32" s="48" t="s">
        <v>15</v>
      </c>
      <c r="F32" s="49"/>
    </row>
    <row r="33" spans="1:23" x14ac:dyDescent="0.25">
      <c r="A33" s="42" t="s">
        <v>3</v>
      </c>
      <c r="B33" s="43"/>
      <c r="C33" s="43"/>
      <c r="D33" s="66" t="s">
        <v>9</v>
      </c>
      <c r="E33" s="67" t="s">
        <v>11</v>
      </c>
      <c r="F33" s="66" t="s">
        <v>9</v>
      </c>
    </row>
    <row r="34" spans="1:23" x14ac:dyDescent="0.25">
      <c r="A34" s="47"/>
      <c r="B34" s="48"/>
      <c r="C34" s="48"/>
      <c r="D34" s="68" t="s">
        <v>10</v>
      </c>
      <c r="E34" s="69"/>
      <c r="F34" s="68" t="s">
        <v>12</v>
      </c>
    </row>
    <row r="35" spans="1:23" x14ac:dyDescent="0.25">
      <c r="A35" s="70">
        <v>1</v>
      </c>
      <c r="B35" s="43" t="s">
        <v>4</v>
      </c>
      <c r="D35" s="71">
        <v>5000</v>
      </c>
      <c r="E35" s="72">
        <f>202400+G10</f>
        <v>250400</v>
      </c>
      <c r="F35" s="71"/>
    </row>
    <row r="36" spans="1:23" x14ac:dyDescent="0.25">
      <c r="A36" s="73">
        <v>2</v>
      </c>
      <c r="B36" s="74" t="s">
        <v>5</v>
      </c>
      <c r="C36" s="75"/>
      <c r="D36" s="76"/>
      <c r="E36" s="77">
        <f>65140+G13</f>
        <v>80500</v>
      </c>
      <c r="F36" s="76">
        <v>2600</v>
      </c>
    </row>
    <row r="37" spans="1:23" x14ac:dyDescent="0.25">
      <c r="A37" s="73">
        <v>3</v>
      </c>
      <c r="B37" s="74" t="s">
        <v>44</v>
      </c>
      <c r="C37" s="75"/>
      <c r="D37" s="76"/>
      <c r="E37" s="77">
        <v>5000</v>
      </c>
      <c r="F37" s="76">
        <v>1705</v>
      </c>
      <c r="H37" s="78"/>
    </row>
    <row r="38" spans="1:23" x14ac:dyDescent="0.25">
      <c r="A38" s="73">
        <v>4</v>
      </c>
      <c r="B38" s="74" t="s">
        <v>50</v>
      </c>
      <c r="C38" s="75"/>
      <c r="D38" s="76"/>
      <c r="E38" s="77">
        <f>E35-E36-E37</f>
        <v>164900</v>
      </c>
      <c r="F38" s="76">
        <v>2380</v>
      </c>
      <c r="H38" s="78"/>
    </row>
    <row r="39" spans="1:23" x14ac:dyDescent="0.25">
      <c r="A39" s="73"/>
      <c r="B39" s="74"/>
      <c r="C39" s="75"/>
      <c r="D39" s="76"/>
      <c r="E39" s="77"/>
      <c r="F39" s="76"/>
    </row>
    <row r="40" spans="1:23" x14ac:dyDescent="0.25">
      <c r="A40" s="73">
        <v>5</v>
      </c>
      <c r="B40" s="74" t="s">
        <v>7</v>
      </c>
      <c r="C40" s="75"/>
      <c r="D40" s="76">
        <v>5400</v>
      </c>
      <c r="E40" s="77">
        <v>12770</v>
      </c>
      <c r="F40" s="76">
        <v>2770</v>
      </c>
      <c r="I40" s="200"/>
    </row>
    <row r="41" spans="1:23" x14ac:dyDescent="0.25">
      <c r="A41" s="73">
        <v>6</v>
      </c>
      <c r="B41" s="74" t="s">
        <v>8</v>
      </c>
      <c r="C41" s="75"/>
      <c r="D41" s="76">
        <v>5050</v>
      </c>
      <c r="E41" s="77">
        <v>25541</v>
      </c>
      <c r="F41" s="76">
        <v>2940</v>
      </c>
    </row>
    <row r="42" spans="1:23" x14ac:dyDescent="0.25">
      <c r="A42" s="73">
        <v>7</v>
      </c>
      <c r="B42" s="74" t="s">
        <v>17</v>
      </c>
      <c r="C42" s="75"/>
      <c r="D42" s="76">
        <v>5400</v>
      </c>
      <c r="E42" s="77">
        <v>1302</v>
      </c>
      <c r="F42" s="76">
        <v>2780</v>
      </c>
    </row>
    <row r="43" spans="1:23" x14ac:dyDescent="0.25">
      <c r="A43" s="79"/>
      <c r="B43" s="80"/>
      <c r="C43" s="81"/>
      <c r="D43" s="82"/>
      <c r="E43" s="83"/>
      <c r="F43" s="82"/>
    </row>
    <row r="46" spans="1:23" x14ac:dyDescent="0.25">
      <c r="A46" s="41" t="s">
        <v>51</v>
      </c>
    </row>
    <row r="48" spans="1:23" x14ac:dyDescent="0.25">
      <c r="A48" s="268" t="s">
        <v>27</v>
      </c>
      <c r="B48" s="269"/>
      <c r="C48" s="44" t="s">
        <v>3</v>
      </c>
      <c r="D48" s="265">
        <v>1705</v>
      </c>
      <c r="E48" s="266"/>
      <c r="F48" s="265" t="s">
        <v>20</v>
      </c>
      <c r="G48" s="264"/>
      <c r="H48" s="265">
        <v>2380</v>
      </c>
      <c r="I48" s="266"/>
      <c r="J48" s="264">
        <v>2600</v>
      </c>
      <c r="K48" s="264"/>
      <c r="L48" s="265" t="s">
        <v>23</v>
      </c>
      <c r="M48" s="266"/>
      <c r="N48" s="265" t="s">
        <v>25</v>
      </c>
      <c r="O48" s="266"/>
      <c r="P48" s="265">
        <v>2940</v>
      </c>
      <c r="Q48" s="266"/>
      <c r="R48" s="265" t="s">
        <v>29</v>
      </c>
      <c r="S48" s="266"/>
      <c r="T48" s="264">
        <v>5050</v>
      </c>
      <c r="U48" s="264"/>
      <c r="V48" s="265">
        <v>5400</v>
      </c>
      <c r="W48" s="266"/>
    </row>
    <row r="49" spans="1:24" x14ac:dyDescent="0.25">
      <c r="A49" s="45"/>
      <c r="B49" s="46"/>
      <c r="C49" s="46"/>
      <c r="D49" s="259" t="s">
        <v>52</v>
      </c>
      <c r="E49" s="260"/>
      <c r="F49" s="45"/>
      <c r="H49" s="259" t="s">
        <v>21</v>
      </c>
      <c r="I49" s="260"/>
      <c r="J49" s="261" t="s">
        <v>22</v>
      </c>
      <c r="K49" s="261"/>
      <c r="L49" s="259" t="s">
        <v>24</v>
      </c>
      <c r="M49" s="260"/>
      <c r="N49" s="259" t="s">
        <v>24</v>
      </c>
      <c r="O49" s="260"/>
      <c r="P49" s="259" t="s">
        <v>8</v>
      </c>
      <c r="Q49" s="260"/>
      <c r="R49" s="259"/>
      <c r="S49" s="260"/>
      <c r="T49" s="261" t="s">
        <v>30</v>
      </c>
      <c r="U49" s="261"/>
      <c r="V49" s="259" t="s">
        <v>7</v>
      </c>
      <c r="W49" s="260"/>
    </row>
    <row r="50" spans="1:24" x14ac:dyDescent="0.25">
      <c r="A50" s="45"/>
      <c r="B50" s="46"/>
      <c r="C50" s="46"/>
      <c r="D50" s="257" t="s">
        <v>53</v>
      </c>
      <c r="E50" s="258"/>
      <c r="F50" s="45"/>
      <c r="H50" s="47"/>
      <c r="I50" s="49"/>
      <c r="L50" s="47"/>
      <c r="M50" s="49"/>
      <c r="N50" s="259" t="s">
        <v>26</v>
      </c>
      <c r="O50" s="260"/>
      <c r="P50" s="47"/>
      <c r="Q50" s="49"/>
      <c r="R50" s="47"/>
      <c r="S50" s="49"/>
      <c r="T50" s="261"/>
      <c r="U50" s="261"/>
      <c r="V50" s="47"/>
      <c r="W50" s="49"/>
    </row>
    <row r="51" spans="1:24" x14ac:dyDescent="0.25">
      <c r="A51" s="47"/>
      <c r="B51" s="49"/>
      <c r="C51" s="49"/>
      <c r="D51" s="87" t="s">
        <v>18</v>
      </c>
      <c r="E51" s="87" t="s">
        <v>19</v>
      </c>
      <c r="F51" s="51" t="s">
        <v>18</v>
      </c>
      <c r="G51" s="51" t="s">
        <v>19</v>
      </c>
      <c r="H51" s="51" t="s">
        <v>18</v>
      </c>
      <c r="I51" s="51" t="s">
        <v>19</v>
      </c>
      <c r="J51" s="51" t="s">
        <v>18</v>
      </c>
      <c r="K51" s="51" t="s">
        <v>19</v>
      </c>
      <c r="L51" s="51" t="s">
        <v>18</v>
      </c>
      <c r="M51" s="51" t="s">
        <v>19</v>
      </c>
      <c r="N51" s="51" t="s">
        <v>18</v>
      </c>
      <c r="O51" s="51" t="s">
        <v>19</v>
      </c>
      <c r="P51" s="51" t="s">
        <v>18</v>
      </c>
      <c r="Q51" s="51" t="s">
        <v>19</v>
      </c>
      <c r="R51" s="51" t="s">
        <v>18</v>
      </c>
      <c r="S51" s="51" t="s">
        <v>19</v>
      </c>
      <c r="T51" s="51" t="s">
        <v>18</v>
      </c>
      <c r="U51" s="51" t="s">
        <v>19</v>
      </c>
      <c r="V51" s="51" t="s">
        <v>18</v>
      </c>
      <c r="W51" s="51" t="s">
        <v>19</v>
      </c>
    </row>
    <row r="52" spans="1:24" x14ac:dyDescent="0.25">
      <c r="A52" s="262">
        <v>40071</v>
      </c>
      <c r="B52" s="263"/>
      <c r="C52" s="88" t="s">
        <v>44</v>
      </c>
      <c r="D52" s="89">
        <v>5000</v>
      </c>
      <c r="E52" s="90"/>
      <c r="F52" s="89"/>
      <c r="G52" s="90"/>
      <c r="H52" s="89"/>
      <c r="I52" s="90">
        <v>5000</v>
      </c>
      <c r="J52" s="89"/>
      <c r="K52" s="90"/>
      <c r="L52" s="89"/>
      <c r="M52" s="90"/>
      <c r="N52" s="89"/>
      <c r="O52" s="90"/>
      <c r="P52" s="89"/>
      <c r="Q52" s="90"/>
      <c r="R52" s="89"/>
      <c r="S52" s="90"/>
      <c r="T52" s="89"/>
      <c r="U52" s="90"/>
      <c r="V52" s="89"/>
      <c r="W52" s="90"/>
      <c r="X52" s="226">
        <f>D52-E52+F52-G52+H52-I52+J52-K52+L52-M52+N52-O52+P52-Q52+R52-S52+T52-U52+V52-W52</f>
        <v>0</v>
      </c>
    </row>
    <row r="53" spans="1:24" x14ac:dyDescent="0.25">
      <c r="A53" s="91" t="s">
        <v>54</v>
      </c>
      <c r="B53" s="92"/>
      <c r="C53" s="93" t="s">
        <v>75</v>
      </c>
      <c r="D53" s="94"/>
      <c r="E53" s="95">
        <v>5000</v>
      </c>
      <c r="F53" s="94"/>
      <c r="G53" s="95"/>
      <c r="H53" s="94"/>
      <c r="I53" s="95">
        <v>164900</v>
      </c>
      <c r="J53" s="94"/>
      <c r="K53" s="95">
        <v>80500</v>
      </c>
      <c r="L53" s="94"/>
      <c r="M53" s="95"/>
      <c r="N53" s="94"/>
      <c r="O53" s="95"/>
      <c r="P53" s="94"/>
      <c r="Q53" s="95"/>
      <c r="R53" s="94">
        <v>250400</v>
      </c>
      <c r="S53" s="95"/>
      <c r="T53" s="94"/>
      <c r="U53" s="95"/>
      <c r="V53" s="94"/>
      <c r="W53" s="95"/>
      <c r="X53" s="226">
        <f t="shared" ref="X53:X57" si="0">D53-E53+F53-G53+H53-I53+J53-K53+L53-M53+N53-O53+P53-Q53+R53-S53+T53-U53+V53-W53</f>
        <v>0</v>
      </c>
    </row>
    <row r="54" spans="1:24" x14ac:dyDescent="0.25">
      <c r="A54" s="253" t="s">
        <v>54</v>
      </c>
      <c r="B54" s="254"/>
      <c r="C54" s="97" t="s">
        <v>7</v>
      </c>
      <c r="D54" s="96"/>
      <c r="E54" s="98"/>
      <c r="F54" s="96"/>
      <c r="G54" s="98"/>
      <c r="H54" s="96"/>
      <c r="I54" s="98"/>
      <c r="J54" s="96"/>
      <c r="K54" s="98"/>
      <c r="L54" s="96"/>
      <c r="M54" s="98">
        <v>12770</v>
      </c>
      <c r="N54" s="96"/>
      <c r="O54" s="98"/>
      <c r="P54" s="96"/>
      <c r="Q54" s="98"/>
      <c r="R54" s="96"/>
      <c r="S54" s="98"/>
      <c r="T54" s="96"/>
      <c r="U54" s="98"/>
      <c r="V54" s="96">
        <v>12770</v>
      </c>
      <c r="W54" s="98"/>
      <c r="X54" s="226">
        <f t="shared" si="0"/>
        <v>0</v>
      </c>
    </row>
    <row r="55" spans="1:24" x14ac:dyDescent="0.25">
      <c r="A55" s="253" t="s">
        <v>54</v>
      </c>
      <c r="B55" s="254"/>
      <c r="C55" s="97" t="s">
        <v>30</v>
      </c>
      <c r="D55" s="96"/>
      <c r="E55" s="98"/>
      <c r="F55" s="96"/>
      <c r="G55" s="98"/>
      <c r="H55" s="96"/>
      <c r="I55" s="98"/>
      <c r="J55" s="96"/>
      <c r="K55" s="98"/>
      <c r="L55" s="96"/>
      <c r="M55" s="98"/>
      <c r="N55" s="96"/>
      <c r="O55" s="98"/>
      <c r="P55" s="96"/>
      <c r="Q55" s="98">
        <v>25541</v>
      </c>
      <c r="R55" s="96"/>
      <c r="S55" s="98"/>
      <c r="T55" s="96">
        <v>25541</v>
      </c>
      <c r="U55" s="98"/>
      <c r="V55" s="96"/>
      <c r="W55" s="98"/>
      <c r="X55" s="226">
        <f t="shared" si="0"/>
        <v>0</v>
      </c>
    </row>
    <row r="56" spans="1:24" x14ac:dyDescent="0.25">
      <c r="A56" s="253" t="s">
        <v>54</v>
      </c>
      <c r="B56" s="254"/>
      <c r="C56" s="97" t="s">
        <v>146</v>
      </c>
      <c r="D56" s="96"/>
      <c r="E56" s="98"/>
      <c r="F56" s="96"/>
      <c r="G56" s="98"/>
      <c r="H56" s="96"/>
      <c r="I56" s="98"/>
      <c r="J56" s="96"/>
      <c r="K56" s="98"/>
      <c r="L56" s="96"/>
      <c r="M56" s="98"/>
      <c r="N56" s="96"/>
      <c r="O56" s="98">
        <v>1302</v>
      </c>
      <c r="P56" s="96"/>
      <c r="Q56" s="98"/>
      <c r="R56" s="96"/>
      <c r="S56" s="98"/>
      <c r="T56" s="96"/>
      <c r="U56" s="98"/>
      <c r="V56" s="96">
        <v>1302</v>
      </c>
      <c r="W56" s="98"/>
      <c r="X56" s="226">
        <f t="shared" si="0"/>
        <v>0</v>
      </c>
    </row>
    <row r="57" spans="1:24" x14ac:dyDescent="0.25">
      <c r="A57" s="255" t="s">
        <v>54</v>
      </c>
      <c r="B57" s="256"/>
      <c r="C57" s="99" t="s">
        <v>128</v>
      </c>
      <c r="D57" s="100"/>
      <c r="E57" s="101"/>
      <c r="F57" s="100">
        <v>80500</v>
      </c>
      <c r="G57" s="101"/>
      <c r="H57" s="100"/>
      <c r="I57" s="101">
        <v>80500</v>
      </c>
      <c r="J57" s="100"/>
      <c r="K57" s="101"/>
      <c r="L57" s="100"/>
      <c r="M57" s="101"/>
      <c r="N57" s="100"/>
      <c r="O57" s="101"/>
      <c r="P57" s="100"/>
      <c r="Q57" s="101"/>
      <c r="R57" s="100"/>
      <c r="S57" s="101"/>
      <c r="T57" s="100"/>
      <c r="U57" s="101"/>
      <c r="V57" s="100"/>
      <c r="W57" s="101"/>
      <c r="X57" s="226">
        <f t="shared" si="0"/>
        <v>0</v>
      </c>
    </row>
  </sheetData>
  <mergeCells count="30">
    <mergeCell ref="D8:G8"/>
    <mergeCell ref="H8:I8"/>
    <mergeCell ref="A48:B48"/>
    <mergeCell ref="D48:E48"/>
    <mergeCell ref="F48:G48"/>
    <mergeCell ref="H48:I48"/>
    <mergeCell ref="T48:U48"/>
    <mergeCell ref="V48:W48"/>
    <mergeCell ref="D49:E49"/>
    <mergeCell ref="H49:I49"/>
    <mergeCell ref="J49:K49"/>
    <mergeCell ref="L49:M49"/>
    <mergeCell ref="N49:O49"/>
    <mergeCell ref="P49:Q49"/>
    <mergeCell ref="R49:S49"/>
    <mergeCell ref="T49:U49"/>
    <mergeCell ref="V49:W49"/>
    <mergeCell ref="J48:K48"/>
    <mergeCell ref="L48:M48"/>
    <mergeCell ref="N48:O48"/>
    <mergeCell ref="P48:Q48"/>
    <mergeCell ref="R48:S48"/>
    <mergeCell ref="A56:B56"/>
    <mergeCell ref="A57:B57"/>
    <mergeCell ref="D50:E50"/>
    <mergeCell ref="N50:O50"/>
    <mergeCell ref="T50:U50"/>
    <mergeCell ref="A52:B52"/>
    <mergeCell ref="A54:B54"/>
    <mergeCell ref="A55:B55"/>
  </mergeCell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Header>&amp;COppgave 9.2</oddHeader>
    <oddFooter>&amp;CSide &amp;P av &amp;N</oddFooter>
  </headerFooter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971B-EEB1-4361-A4DC-7FCA1D3A8A42}">
  <dimension ref="A1:V59"/>
  <sheetViews>
    <sheetView showGridLines="0" showZeros="0" zoomScaleNormal="100" workbookViewId="0">
      <selection activeCell="D1" sqref="D1:D2"/>
    </sheetView>
  </sheetViews>
  <sheetFormatPr baseColWidth="10" defaultRowHeight="15.75" x14ac:dyDescent="0.25"/>
  <cols>
    <col min="1" max="1" width="3.7109375" style="41" customWidth="1"/>
    <col min="2" max="2" width="2.5703125" style="41" customWidth="1"/>
    <col min="3" max="3" width="29" style="41" customWidth="1"/>
    <col min="4" max="23" width="8.7109375" style="41" customWidth="1"/>
    <col min="24" max="16384" width="11.42578125" style="41"/>
  </cols>
  <sheetData>
    <row r="1" spans="1:18" x14ac:dyDescent="0.25">
      <c r="A1" s="59" t="s">
        <v>145</v>
      </c>
      <c r="D1" s="188" t="s">
        <v>217</v>
      </c>
    </row>
    <row r="2" spans="1:18" x14ac:dyDescent="0.25">
      <c r="D2" s="188" t="s">
        <v>218</v>
      </c>
    </row>
    <row r="3" spans="1:18" x14ac:dyDescent="0.25">
      <c r="A3" s="41" t="s">
        <v>0</v>
      </c>
    </row>
    <row r="4" spans="1:18" x14ac:dyDescent="0.25">
      <c r="A4" s="42"/>
      <c r="B4" s="43" t="s">
        <v>170</v>
      </c>
      <c r="C4" s="43"/>
      <c r="D4" s="43"/>
      <c r="E4" s="43"/>
      <c r="F4" s="43"/>
      <c r="G4" s="43" t="s">
        <v>33</v>
      </c>
      <c r="H4" s="43"/>
      <c r="I4" s="44"/>
    </row>
    <row r="5" spans="1:18" x14ac:dyDescent="0.25">
      <c r="A5" s="45"/>
      <c r="B5" s="41" t="s">
        <v>34</v>
      </c>
      <c r="I5" s="46"/>
    </row>
    <row r="6" spans="1:18" x14ac:dyDescent="0.25">
      <c r="A6" s="45"/>
      <c r="I6" s="46"/>
    </row>
    <row r="7" spans="1:18" x14ac:dyDescent="0.25">
      <c r="A7" s="47"/>
      <c r="B7" s="48" t="s">
        <v>35</v>
      </c>
      <c r="C7" s="48"/>
      <c r="D7" s="48"/>
      <c r="E7" s="48"/>
      <c r="F7" s="48"/>
      <c r="G7" s="48"/>
      <c r="H7" s="48"/>
      <c r="I7" s="49"/>
    </row>
    <row r="8" spans="1:18" x14ac:dyDescent="0.25">
      <c r="A8" s="50"/>
      <c r="B8" s="42"/>
      <c r="C8" s="44"/>
      <c r="D8" s="267" t="s">
        <v>36</v>
      </c>
      <c r="E8" s="267"/>
      <c r="F8" s="267"/>
      <c r="G8" s="267"/>
      <c r="H8" s="267" t="s">
        <v>37</v>
      </c>
      <c r="I8" s="267"/>
    </row>
    <row r="9" spans="1:18" x14ac:dyDescent="0.25">
      <c r="A9" s="52"/>
      <c r="B9" s="47" t="s">
        <v>38</v>
      </c>
      <c r="C9" s="49"/>
      <c r="D9" s="51" t="s">
        <v>39</v>
      </c>
      <c r="E9" s="51" t="s">
        <v>40</v>
      </c>
      <c r="F9" s="51" t="s">
        <v>41</v>
      </c>
      <c r="G9" s="53" t="s">
        <v>11</v>
      </c>
      <c r="H9" s="51" t="s">
        <v>39</v>
      </c>
      <c r="I9" s="51" t="s">
        <v>11</v>
      </c>
    </row>
    <row r="10" spans="1:18" x14ac:dyDescent="0.25">
      <c r="A10" s="50">
        <v>1</v>
      </c>
      <c r="B10" s="43" t="s">
        <v>42</v>
      </c>
      <c r="C10" s="43"/>
      <c r="D10" s="50">
        <v>160</v>
      </c>
      <c r="E10" s="50">
        <v>300</v>
      </c>
      <c r="F10" s="50"/>
      <c r="G10" s="54">
        <f>D10*E10</f>
        <v>48000</v>
      </c>
      <c r="H10" s="50"/>
      <c r="I10" s="50"/>
      <c r="L10" s="78"/>
    </row>
    <row r="11" spans="1:18" x14ac:dyDescent="0.25">
      <c r="A11" s="55">
        <v>11</v>
      </c>
      <c r="B11" s="41" t="s">
        <v>43</v>
      </c>
      <c r="D11" s="55"/>
      <c r="E11" s="55"/>
      <c r="F11" s="55"/>
      <c r="G11" s="56"/>
      <c r="H11" s="55"/>
      <c r="I11" s="55"/>
      <c r="L11" s="78"/>
    </row>
    <row r="12" spans="1:18" s="58" customFormat="1" ht="20.25" x14ac:dyDescent="0.3">
      <c r="A12" s="55"/>
      <c r="B12" s="41" t="s">
        <v>4</v>
      </c>
      <c r="C12" s="41"/>
      <c r="D12" s="55"/>
      <c r="E12" s="55"/>
      <c r="F12" s="55"/>
      <c r="G12" s="57">
        <f>SUM(G10:G11)</f>
        <v>48000</v>
      </c>
      <c r="H12" s="55"/>
      <c r="I12" s="55"/>
      <c r="J12" s="41"/>
      <c r="K12" s="41"/>
      <c r="L12" s="78"/>
      <c r="M12" s="41"/>
      <c r="N12" s="41"/>
      <c r="O12" s="41"/>
      <c r="P12" s="41"/>
      <c r="Q12" s="41"/>
      <c r="R12" s="41"/>
    </row>
    <row r="13" spans="1:18" x14ac:dyDescent="0.25">
      <c r="A13" s="55">
        <v>50</v>
      </c>
      <c r="B13" s="41" t="s">
        <v>144</v>
      </c>
      <c r="D13" s="55"/>
      <c r="E13" s="55"/>
      <c r="F13" s="55"/>
      <c r="G13" s="57">
        <f>G12*0.32</f>
        <v>15360</v>
      </c>
      <c r="H13" s="55"/>
      <c r="I13" s="55"/>
      <c r="L13" s="78"/>
    </row>
    <row r="14" spans="1:18" x14ac:dyDescent="0.25">
      <c r="A14" s="55"/>
      <c r="B14" s="41" t="s">
        <v>44</v>
      </c>
      <c r="D14" s="55"/>
      <c r="E14" s="55"/>
      <c r="F14" s="55"/>
      <c r="G14" s="56">
        <v>5000</v>
      </c>
      <c r="H14" s="55"/>
      <c r="I14" s="55"/>
    </row>
    <row r="15" spans="1:18" s="58" customFormat="1" ht="20.25" x14ac:dyDescent="0.3">
      <c r="A15" s="55"/>
      <c r="B15" s="59" t="s">
        <v>45</v>
      </c>
      <c r="C15" s="41"/>
      <c r="D15" s="55"/>
      <c r="E15" s="55"/>
      <c r="F15" s="55"/>
      <c r="G15" s="60">
        <f>G12-G13-G14</f>
        <v>27640</v>
      </c>
      <c r="H15" s="55"/>
      <c r="I15" s="55"/>
      <c r="J15" s="41"/>
      <c r="K15" s="41"/>
    </row>
    <row r="16" spans="1:18" s="62" customFormat="1" ht="11.25" x14ac:dyDescent="0.2">
      <c r="A16" s="61"/>
      <c r="D16" s="61"/>
      <c r="E16" s="61"/>
      <c r="F16" s="61"/>
      <c r="G16" s="63"/>
      <c r="H16" s="61"/>
      <c r="I16" s="61"/>
    </row>
    <row r="17" spans="1:9" x14ac:dyDescent="0.25">
      <c r="A17" s="55"/>
      <c r="B17" s="41" t="s">
        <v>46</v>
      </c>
      <c r="D17" s="55"/>
      <c r="E17" s="55"/>
      <c r="F17" s="55"/>
      <c r="G17" s="57">
        <f>G10</f>
        <v>48000</v>
      </c>
      <c r="H17" s="55"/>
      <c r="I17" s="55"/>
    </row>
    <row r="18" spans="1:9" x14ac:dyDescent="0.25">
      <c r="A18" s="52"/>
      <c r="B18" s="48" t="s">
        <v>47</v>
      </c>
      <c r="C18" s="48"/>
      <c r="D18" s="52"/>
      <c r="E18" s="52"/>
      <c r="F18" s="52"/>
      <c r="G18" s="56">
        <f>G10</f>
        <v>48000</v>
      </c>
      <c r="H18" s="52"/>
      <c r="I18" s="52"/>
    </row>
    <row r="30" spans="1:9" x14ac:dyDescent="0.25">
      <c r="A30" s="41" t="s">
        <v>48</v>
      </c>
    </row>
    <row r="31" spans="1:9" x14ac:dyDescent="0.25">
      <c r="A31" s="64" t="s">
        <v>1</v>
      </c>
      <c r="B31" s="65"/>
      <c r="C31" s="43"/>
      <c r="D31" s="43"/>
      <c r="E31" s="43" t="s">
        <v>13</v>
      </c>
      <c r="F31" s="44" t="s">
        <v>49</v>
      </c>
    </row>
    <row r="32" spans="1:9" x14ac:dyDescent="0.25">
      <c r="A32" s="47" t="s">
        <v>34</v>
      </c>
      <c r="B32" s="48"/>
      <c r="C32" s="48"/>
      <c r="D32" s="48"/>
      <c r="E32" s="48" t="s">
        <v>15</v>
      </c>
      <c r="F32" s="49"/>
    </row>
    <row r="33" spans="1:9" x14ac:dyDescent="0.25">
      <c r="A33" s="42" t="s">
        <v>3</v>
      </c>
      <c r="B33" s="43"/>
      <c r="C33" s="43"/>
      <c r="D33" s="66" t="s">
        <v>9</v>
      </c>
      <c r="E33" s="67" t="s">
        <v>11</v>
      </c>
      <c r="F33" s="66" t="s">
        <v>9</v>
      </c>
    </row>
    <row r="34" spans="1:9" x14ac:dyDescent="0.25">
      <c r="A34" s="47"/>
      <c r="B34" s="48"/>
      <c r="C34" s="48"/>
      <c r="D34" s="68" t="s">
        <v>10</v>
      </c>
      <c r="E34" s="69"/>
      <c r="F34" s="68" t="s">
        <v>12</v>
      </c>
    </row>
    <row r="35" spans="1:9" x14ac:dyDescent="0.25">
      <c r="A35" s="70">
        <v>1</v>
      </c>
      <c r="B35" s="43" t="s">
        <v>4</v>
      </c>
      <c r="D35" s="71">
        <v>5000</v>
      </c>
      <c r="E35" s="72">
        <f>202400+G10</f>
        <v>250400</v>
      </c>
      <c r="F35" s="71"/>
    </row>
    <row r="36" spans="1:9" x14ac:dyDescent="0.25">
      <c r="A36" s="73">
        <v>2</v>
      </c>
      <c r="B36" s="74" t="s">
        <v>5</v>
      </c>
      <c r="C36" s="75"/>
      <c r="D36" s="76"/>
      <c r="E36" s="77">
        <f>65140+G13</f>
        <v>80500</v>
      </c>
      <c r="F36" s="76">
        <v>2600</v>
      </c>
    </row>
    <row r="37" spans="1:9" x14ac:dyDescent="0.25">
      <c r="A37" s="73">
        <v>3</v>
      </c>
      <c r="B37" s="74" t="s">
        <v>44</v>
      </c>
      <c r="C37" s="75"/>
      <c r="D37" s="76"/>
      <c r="E37" s="77">
        <v>5000</v>
      </c>
      <c r="F37" s="76">
        <v>1705</v>
      </c>
      <c r="H37" s="78"/>
    </row>
    <row r="38" spans="1:9" x14ac:dyDescent="0.25">
      <c r="A38" s="73">
        <v>4</v>
      </c>
      <c r="B38" s="74" t="s">
        <v>50</v>
      </c>
      <c r="C38" s="75"/>
      <c r="D38" s="76"/>
      <c r="E38" s="77">
        <f>E35-E36-E37</f>
        <v>164900</v>
      </c>
      <c r="F38" s="76">
        <v>2380</v>
      </c>
      <c r="H38" s="78"/>
    </row>
    <row r="39" spans="1:9" x14ac:dyDescent="0.25">
      <c r="A39" s="73"/>
      <c r="B39" s="74"/>
      <c r="C39" s="75"/>
      <c r="D39" s="76"/>
      <c r="E39" s="77"/>
      <c r="F39" s="76"/>
    </row>
    <row r="40" spans="1:9" x14ac:dyDescent="0.25">
      <c r="A40" s="73">
        <v>5</v>
      </c>
      <c r="B40" s="74" t="s">
        <v>7</v>
      </c>
      <c r="C40" s="75"/>
      <c r="D40" s="76">
        <v>5400</v>
      </c>
      <c r="E40" s="77">
        <v>12770</v>
      </c>
      <c r="F40" s="76">
        <v>2770</v>
      </c>
      <c r="I40" s="200"/>
    </row>
    <row r="41" spans="1:9" x14ac:dyDescent="0.25">
      <c r="A41" s="73">
        <v>6</v>
      </c>
      <c r="B41" s="74" t="s">
        <v>8</v>
      </c>
      <c r="C41" s="75"/>
      <c r="D41" s="76">
        <v>5050</v>
      </c>
      <c r="E41" s="77">
        <v>25541</v>
      </c>
      <c r="F41" s="76">
        <v>2940</v>
      </c>
    </row>
    <row r="42" spans="1:9" x14ac:dyDescent="0.25">
      <c r="A42" s="73">
        <v>7</v>
      </c>
      <c r="B42" s="74" t="s">
        <v>17</v>
      </c>
      <c r="C42" s="75"/>
      <c r="D42" s="76">
        <v>5400</v>
      </c>
      <c r="E42" s="77">
        <v>1302</v>
      </c>
      <c r="F42" s="76">
        <v>2780</v>
      </c>
    </row>
    <row r="43" spans="1:9" x14ac:dyDescent="0.25">
      <c r="A43" s="79">
        <v>8</v>
      </c>
      <c r="B43" s="80" t="s">
        <v>203</v>
      </c>
      <c r="C43" s="81"/>
      <c r="D43" s="82">
        <v>2600</v>
      </c>
      <c r="E43" s="83">
        <v>80500</v>
      </c>
      <c r="F43" s="82">
        <v>2380</v>
      </c>
    </row>
    <row r="49" spans="1:22" x14ac:dyDescent="0.25">
      <c r="A49" s="41" t="s">
        <v>51</v>
      </c>
      <c r="I49" s="78"/>
    </row>
    <row r="50" spans="1:22" x14ac:dyDescent="0.25">
      <c r="A50" s="268" t="s">
        <v>27</v>
      </c>
      <c r="B50" s="269"/>
      <c r="C50" s="44" t="s">
        <v>3</v>
      </c>
      <c r="D50" s="265">
        <v>1705</v>
      </c>
      <c r="E50" s="266"/>
      <c r="F50" s="265">
        <v>2380</v>
      </c>
      <c r="G50" s="266"/>
      <c r="H50" s="264">
        <v>2600</v>
      </c>
      <c r="I50" s="264"/>
      <c r="J50" s="265" t="s">
        <v>23</v>
      </c>
      <c r="K50" s="266"/>
      <c r="L50" s="265" t="s">
        <v>25</v>
      </c>
      <c r="M50" s="266"/>
      <c r="N50" s="265">
        <v>2940</v>
      </c>
      <c r="O50" s="266"/>
      <c r="P50" s="265" t="s">
        <v>29</v>
      </c>
      <c r="Q50" s="266"/>
      <c r="R50" s="264">
        <v>5050</v>
      </c>
      <c r="S50" s="264"/>
      <c r="T50" s="265">
        <v>5400</v>
      </c>
      <c r="U50" s="266"/>
    </row>
    <row r="51" spans="1:22" x14ac:dyDescent="0.25">
      <c r="A51" s="45"/>
      <c r="B51" s="46"/>
      <c r="C51" s="46"/>
      <c r="D51" s="259" t="s">
        <v>52</v>
      </c>
      <c r="E51" s="260"/>
      <c r="F51" s="259" t="s">
        <v>21</v>
      </c>
      <c r="G51" s="260"/>
      <c r="H51" s="261" t="s">
        <v>22</v>
      </c>
      <c r="I51" s="261"/>
      <c r="J51" s="259" t="s">
        <v>24</v>
      </c>
      <c r="K51" s="260"/>
      <c r="L51" s="259" t="s">
        <v>24</v>
      </c>
      <c r="M51" s="260"/>
      <c r="N51" s="259" t="s">
        <v>137</v>
      </c>
      <c r="O51" s="260"/>
      <c r="P51" s="259"/>
      <c r="Q51" s="260"/>
      <c r="R51" s="261" t="s">
        <v>30</v>
      </c>
      <c r="S51" s="261"/>
      <c r="T51" s="259" t="s">
        <v>7</v>
      </c>
      <c r="U51" s="260"/>
    </row>
    <row r="52" spans="1:22" x14ac:dyDescent="0.25">
      <c r="A52" s="45"/>
      <c r="B52" s="46"/>
      <c r="C52" s="46"/>
      <c r="D52" s="257" t="s">
        <v>53</v>
      </c>
      <c r="E52" s="258"/>
      <c r="F52" s="47"/>
      <c r="G52" s="49"/>
      <c r="J52" s="47"/>
      <c r="K52" s="49"/>
      <c r="L52" s="259" t="s">
        <v>26</v>
      </c>
      <c r="M52" s="260"/>
      <c r="N52" s="47"/>
      <c r="O52" s="49"/>
      <c r="P52" s="47"/>
      <c r="Q52" s="49"/>
      <c r="R52" s="261"/>
      <c r="S52" s="261"/>
      <c r="T52" s="47"/>
      <c r="U52" s="49"/>
    </row>
    <row r="53" spans="1:22" x14ac:dyDescent="0.25">
      <c r="A53" s="47"/>
      <c r="B53" s="49"/>
      <c r="C53" s="49"/>
      <c r="D53" s="87" t="s">
        <v>18</v>
      </c>
      <c r="E53" s="87" t="s">
        <v>19</v>
      </c>
      <c r="F53" s="51" t="s">
        <v>18</v>
      </c>
      <c r="G53" s="51" t="s">
        <v>19</v>
      </c>
      <c r="H53" s="51" t="s">
        <v>18</v>
      </c>
      <c r="I53" s="51" t="s">
        <v>19</v>
      </c>
      <c r="J53" s="51" t="s">
        <v>18</v>
      </c>
      <c r="K53" s="51" t="s">
        <v>19</v>
      </c>
      <c r="L53" s="51" t="s">
        <v>18</v>
      </c>
      <c r="M53" s="51" t="s">
        <v>19</v>
      </c>
      <c r="N53" s="51" t="s">
        <v>18</v>
      </c>
      <c r="O53" s="51" t="s">
        <v>19</v>
      </c>
      <c r="P53" s="51" t="s">
        <v>18</v>
      </c>
      <c r="Q53" s="51" t="s">
        <v>19</v>
      </c>
      <c r="R53" s="51" t="s">
        <v>18</v>
      </c>
      <c r="S53" s="51" t="s">
        <v>19</v>
      </c>
      <c r="T53" s="51" t="s">
        <v>18</v>
      </c>
      <c r="U53" s="51" t="s">
        <v>19</v>
      </c>
    </row>
    <row r="54" spans="1:22" x14ac:dyDescent="0.25">
      <c r="A54" s="262">
        <v>40071</v>
      </c>
      <c r="B54" s="263"/>
      <c r="C54" s="88" t="s">
        <v>44</v>
      </c>
      <c r="D54" s="89">
        <v>5000</v>
      </c>
      <c r="E54" s="90"/>
      <c r="F54" s="89"/>
      <c r="G54" s="90">
        <v>5000</v>
      </c>
      <c r="H54" s="89"/>
      <c r="I54" s="90"/>
      <c r="J54" s="89"/>
      <c r="K54" s="90"/>
      <c r="L54" s="89"/>
      <c r="M54" s="90"/>
      <c r="N54" s="89"/>
      <c r="O54" s="90"/>
      <c r="P54" s="89"/>
      <c r="Q54" s="90"/>
      <c r="R54" s="89"/>
      <c r="S54" s="90"/>
      <c r="T54" s="89"/>
      <c r="U54" s="90"/>
      <c r="V54" s="78">
        <f>D54-E54+F54-G54+H54-I54+J54-K54+L54-M54+N54-O54+P54-Q54+R54-S54+T54-U54</f>
        <v>0</v>
      </c>
    </row>
    <row r="55" spans="1:22" x14ac:dyDescent="0.25">
      <c r="A55" s="91" t="s">
        <v>54</v>
      </c>
      <c r="B55" s="92"/>
      <c r="C55" s="93" t="s">
        <v>75</v>
      </c>
      <c r="D55" s="94"/>
      <c r="E55" s="95">
        <v>5000</v>
      </c>
      <c r="F55" s="94"/>
      <c r="G55" s="95">
        <v>164900</v>
      </c>
      <c r="H55" s="94"/>
      <c r="I55" s="95">
        <v>80500</v>
      </c>
      <c r="J55" s="94"/>
      <c r="K55" s="95"/>
      <c r="L55" s="94"/>
      <c r="M55" s="95"/>
      <c r="N55" s="94"/>
      <c r="O55" s="95"/>
      <c r="P55" s="94">
        <v>250400</v>
      </c>
      <c r="Q55" s="95"/>
      <c r="R55" s="94"/>
      <c r="S55" s="95"/>
      <c r="T55" s="94"/>
      <c r="U55" s="95"/>
      <c r="V55" s="78">
        <f t="shared" ref="V55:V59" si="0">D55-E55+F55-G55+H55-I55+J55-K55+L55-M55+N55-O55+P55-Q55+R55-S55+T55-U55</f>
        <v>0</v>
      </c>
    </row>
    <row r="56" spans="1:22" x14ac:dyDescent="0.25">
      <c r="A56" s="253" t="s">
        <v>54</v>
      </c>
      <c r="B56" s="254"/>
      <c r="C56" s="97" t="s">
        <v>7</v>
      </c>
      <c r="D56" s="96"/>
      <c r="E56" s="98"/>
      <c r="F56" s="96"/>
      <c r="G56" s="98"/>
      <c r="H56" s="96"/>
      <c r="I56" s="98"/>
      <c r="J56" s="96"/>
      <c r="K56" s="98">
        <v>12770</v>
      </c>
      <c r="L56" s="96"/>
      <c r="M56" s="98"/>
      <c r="N56" s="96"/>
      <c r="O56" s="98"/>
      <c r="P56" s="96"/>
      <c r="Q56" s="98"/>
      <c r="R56" s="96"/>
      <c r="S56" s="98"/>
      <c r="T56" s="96">
        <v>12770</v>
      </c>
      <c r="U56" s="98"/>
      <c r="V56" s="78">
        <f t="shared" si="0"/>
        <v>0</v>
      </c>
    </row>
    <row r="57" spans="1:22" x14ac:dyDescent="0.25">
      <c r="A57" s="253" t="s">
        <v>54</v>
      </c>
      <c r="B57" s="254"/>
      <c r="C57" s="97" t="s">
        <v>30</v>
      </c>
      <c r="D57" s="96"/>
      <c r="E57" s="98"/>
      <c r="F57" s="96"/>
      <c r="G57" s="98"/>
      <c r="H57" s="96"/>
      <c r="I57" s="98"/>
      <c r="J57" s="96"/>
      <c r="K57" s="98"/>
      <c r="L57" s="96"/>
      <c r="M57" s="98"/>
      <c r="N57" s="96"/>
      <c r="O57" s="98">
        <v>25541</v>
      </c>
      <c r="P57" s="96"/>
      <c r="Q57" s="98"/>
      <c r="R57" s="96">
        <v>25541</v>
      </c>
      <c r="S57" s="98"/>
      <c r="T57" s="96"/>
      <c r="U57" s="98"/>
      <c r="V57" s="78">
        <f t="shared" si="0"/>
        <v>0</v>
      </c>
    </row>
    <row r="58" spans="1:22" x14ac:dyDescent="0.25">
      <c r="A58" s="253" t="s">
        <v>54</v>
      </c>
      <c r="B58" s="254"/>
      <c r="C58" s="97" t="s">
        <v>146</v>
      </c>
      <c r="D58" s="96"/>
      <c r="E58" s="98"/>
      <c r="F58" s="96"/>
      <c r="G58" s="98"/>
      <c r="H58" s="96"/>
      <c r="I58" s="98"/>
      <c r="J58" s="96"/>
      <c r="K58" s="98"/>
      <c r="L58" s="96"/>
      <c r="M58" s="98">
        <v>1302</v>
      </c>
      <c r="N58" s="96"/>
      <c r="O58" s="98"/>
      <c r="P58" s="96"/>
      <c r="Q58" s="98"/>
      <c r="R58" s="96"/>
      <c r="S58" s="98"/>
      <c r="T58" s="96">
        <v>1302</v>
      </c>
      <c r="U58" s="98"/>
      <c r="V58" s="78">
        <f t="shared" si="0"/>
        <v>0</v>
      </c>
    </row>
    <row r="59" spans="1:22" x14ac:dyDescent="0.25">
      <c r="A59" s="255" t="s">
        <v>54</v>
      </c>
      <c r="B59" s="256"/>
      <c r="C59" s="99" t="s">
        <v>204</v>
      </c>
      <c r="D59" s="100"/>
      <c r="E59" s="101"/>
      <c r="F59" s="100"/>
      <c r="G59" s="101">
        <v>80500</v>
      </c>
      <c r="H59" s="100">
        <v>80500</v>
      </c>
      <c r="I59" s="101"/>
      <c r="J59" s="100"/>
      <c r="K59" s="101"/>
      <c r="L59" s="100"/>
      <c r="M59" s="101"/>
      <c r="N59" s="100"/>
      <c r="O59" s="101"/>
      <c r="P59" s="100"/>
      <c r="Q59" s="101"/>
      <c r="R59" s="100"/>
      <c r="S59" s="101"/>
      <c r="T59" s="100"/>
      <c r="U59" s="101"/>
      <c r="V59" s="78">
        <f t="shared" si="0"/>
        <v>0</v>
      </c>
    </row>
  </sheetData>
  <mergeCells count="29">
    <mergeCell ref="A54:B54"/>
    <mergeCell ref="A56:B56"/>
    <mergeCell ref="A57:B57"/>
    <mergeCell ref="A58:B58"/>
    <mergeCell ref="A59:B59"/>
    <mergeCell ref="P51:Q51"/>
    <mergeCell ref="R51:S51"/>
    <mergeCell ref="T51:U51"/>
    <mergeCell ref="D52:E52"/>
    <mergeCell ref="L52:M52"/>
    <mergeCell ref="R52:S52"/>
    <mergeCell ref="D51:E51"/>
    <mergeCell ref="F51:G51"/>
    <mergeCell ref="H51:I51"/>
    <mergeCell ref="J51:K51"/>
    <mergeCell ref="L51:M51"/>
    <mergeCell ref="N51:O51"/>
    <mergeCell ref="D8:G8"/>
    <mergeCell ref="H8:I8"/>
    <mergeCell ref="T50:U50"/>
    <mergeCell ref="A50:B50"/>
    <mergeCell ref="D50:E50"/>
    <mergeCell ref="F50:G50"/>
    <mergeCell ref="H50:I50"/>
    <mergeCell ref="J50:K50"/>
    <mergeCell ref="L50:M50"/>
    <mergeCell ref="N50:O50"/>
    <mergeCell ref="P50:Q50"/>
    <mergeCell ref="R50:S50"/>
  </mergeCell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Header>&amp;COppgave 9.2</oddHeader>
    <oddFooter>&amp;CSide &amp;P av &amp;N</oddFooter>
  </headerFooter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731BA-0B78-4AC8-94CC-4AD958D2A026}">
  <dimension ref="A1:BE42"/>
  <sheetViews>
    <sheetView showGridLines="0" showZeros="0" zoomScaleNormal="100" workbookViewId="0">
      <selection activeCell="C2" sqref="C1:C2"/>
    </sheetView>
  </sheetViews>
  <sheetFormatPr baseColWidth="10" defaultRowHeight="15.75" x14ac:dyDescent="0.25"/>
  <cols>
    <col min="1" max="1" width="6.7109375" style="102" bestFit="1" customWidth="1"/>
    <col min="2" max="2" width="20" style="41" bestFit="1" customWidth="1"/>
    <col min="3" max="3" width="3.85546875" style="41" bestFit="1" customWidth="1"/>
    <col min="4" max="13" width="9.7109375" style="78" customWidth="1"/>
    <col min="14" max="14" width="3.28515625" style="78" bestFit="1" customWidth="1"/>
    <col min="15" max="17" width="9.28515625" style="78" customWidth="1"/>
    <col min="18" max="19" width="9.7109375" style="78" customWidth="1"/>
    <col min="20" max="20" width="9.5703125" style="78" customWidth="1"/>
    <col min="21" max="28" width="9.7109375" style="78" customWidth="1"/>
    <col min="29" max="29" width="3.28515625" style="78" customWidth="1"/>
    <col min="30" max="43" width="9.7109375" style="78" customWidth="1"/>
    <col min="44" max="44" width="3.28515625" style="78" bestFit="1" customWidth="1"/>
    <col min="45" max="54" width="9.28515625" style="78" customWidth="1"/>
    <col min="55" max="16384" width="11.42578125" style="41"/>
  </cols>
  <sheetData>
    <row r="1" spans="1:57" x14ac:dyDescent="0.25">
      <c r="A1" s="141" t="s">
        <v>147</v>
      </c>
      <c r="C1" s="188" t="s">
        <v>217</v>
      </c>
    </row>
    <row r="2" spans="1:57" x14ac:dyDescent="0.25">
      <c r="C2" s="188" t="s">
        <v>218</v>
      </c>
      <c r="D2" s="121"/>
    </row>
    <row r="3" spans="1:57" x14ac:dyDescent="0.25">
      <c r="A3" s="102" t="s">
        <v>55</v>
      </c>
      <c r="J3" s="281" t="s">
        <v>191</v>
      </c>
      <c r="K3" s="282"/>
      <c r="U3" s="281" t="s">
        <v>190</v>
      </c>
      <c r="V3" s="283"/>
      <c r="W3" s="283"/>
      <c r="X3" s="282"/>
      <c r="Y3" s="204"/>
      <c r="Z3" s="148"/>
      <c r="AA3" s="148"/>
      <c r="AB3" s="148"/>
      <c r="AC3" s="148"/>
      <c r="AD3" s="148"/>
      <c r="AE3" s="148"/>
    </row>
    <row r="4" spans="1:57" ht="15.75" customHeight="1" x14ac:dyDescent="0.25">
      <c r="A4" s="103" t="s">
        <v>27</v>
      </c>
      <c r="B4" s="50" t="s">
        <v>3</v>
      </c>
      <c r="C4" s="270" t="s">
        <v>56</v>
      </c>
      <c r="D4" s="273">
        <v>1220</v>
      </c>
      <c r="E4" s="274"/>
      <c r="F4" s="275">
        <v>1240</v>
      </c>
      <c r="G4" s="274"/>
      <c r="H4" s="275">
        <v>1400</v>
      </c>
      <c r="I4" s="274"/>
      <c r="J4" s="275">
        <v>10000</v>
      </c>
      <c r="K4" s="274"/>
      <c r="L4" s="275">
        <v>1705</v>
      </c>
      <c r="M4" s="274"/>
      <c r="N4" s="284" t="s">
        <v>56</v>
      </c>
      <c r="O4" s="265">
        <v>1920</v>
      </c>
      <c r="P4" s="266"/>
      <c r="Q4" s="275">
        <v>2050</v>
      </c>
      <c r="R4" s="274"/>
      <c r="S4" s="275">
        <v>2380</v>
      </c>
      <c r="T4" s="274"/>
      <c r="U4" s="275">
        <v>20000</v>
      </c>
      <c r="V4" s="274"/>
      <c r="W4" s="275">
        <v>20001</v>
      </c>
      <c r="X4" s="274"/>
      <c r="Y4" s="275">
        <v>2600</v>
      </c>
      <c r="Z4" s="274"/>
      <c r="AA4" s="275" t="s">
        <v>57</v>
      </c>
      <c r="AB4" s="274"/>
      <c r="AC4" s="287" t="s">
        <v>56</v>
      </c>
      <c r="AD4" s="275" t="s">
        <v>58</v>
      </c>
      <c r="AE4" s="274"/>
      <c r="AF4" s="275" t="s">
        <v>59</v>
      </c>
      <c r="AG4" s="274"/>
      <c r="AH4" s="275" t="s">
        <v>23</v>
      </c>
      <c r="AI4" s="274"/>
      <c r="AJ4" s="275" t="s">
        <v>60</v>
      </c>
      <c r="AK4" s="274"/>
      <c r="AL4" s="275">
        <v>2940</v>
      </c>
      <c r="AM4" s="274"/>
      <c r="AN4" s="275" t="s">
        <v>61</v>
      </c>
      <c r="AO4" s="274"/>
      <c r="AP4" s="275">
        <v>4000</v>
      </c>
      <c r="AQ4" s="274"/>
      <c r="AR4" s="287" t="s">
        <v>56</v>
      </c>
      <c r="AS4" s="275">
        <v>5000</v>
      </c>
      <c r="AT4" s="274"/>
      <c r="AU4" s="275">
        <v>5050</v>
      </c>
      <c r="AV4" s="274"/>
      <c r="AW4" s="275" t="s">
        <v>193</v>
      </c>
      <c r="AX4" s="274"/>
      <c r="AY4" s="275">
        <v>5400</v>
      </c>
      <c r="AZ4" s="274"/>
      <c r="BA4" s="104"/>
    </row>
    <row r="5" spans="1:57" s="78" customFormat="1" x14ac:dyDescent="0.25">
      <c r="A5" s="105"/>
      <c r="B5" s="106"/>
      <c r="C5" s="271"/>
      <c r="D5" s="276" t="s">
        <v>62</v>
      </c>
      <c r="E5" s="277"/>
      <c r="F5" s="278" t="s">
        <v>63</v>
      </c>
      <c r="G5" s="277"/>
      <c r="H5" s="278" t="s">
        <v>64</v>
      </c>
      <c r="I5" s="277"/>
      <c r="J5" s="278" t="s">
        <v>171</v>
      </c>
      <c r="K5" s="277"/>
      <c r="L5" s="278" t="s">
        <v>65</v>
      </c>
      <c r="M5" s="277"/>
      <c r="N5" s="285"/>
      <c r="O5" s="257" t="s">
        <v>206</v>
      </c>
      <c r="P5" s="258"/>
      <c r="Q5" s="278" t="s">
        <v>67</v>
      </c>
      <c r="R5" s="277"/>
      <c r="S5" s="278" t="s">
        <v>68</v>
      </c>
      <c r="T5" s="277"/>
      <c r="U5" s="278" t="s">
        <v>69</v>
      </c>
      <c r="V5" s="277"/>
      <c r="W5" s="279" t="s">
        <v>70</v>
      </c>
      <c r="X5" s="280"/>
      <c r="Y5" s="278" t="s">
        <v>5</v>
      </c>
      <c r="Z5" s="277"/>
      <c r="AA5" s="278" t="s">
        <v>71</v>
      </c>
      <c r="AB5" s="277"/>
      <c r="AC5" s="288"/>
      <c r="AD5" s="278" t="s">
        <v>71</v>
      </c>
      <c r="AE5" s="277"/>
      <c r="AF5" s="278" t="s">
        <v>71</v>
      </c>
      <c r="AG5" s="277"/>
      <c r="AH5" s="278" t="s">
        <v>24</v>
      </c>
      <c r="AI5" s="277"/>
      <c r="AJ5" s="278" t="s">
        <v>72</v>
      </c>
      <c r="AK5" s="277"/>
      <c r="AL5" s="278" t="s">
        <v>137</v>
      </c>
      <c r="AM5" s="277"/>
      <c r="AN5" s="278" t="s">
        <v>73</v>
      </c>
      <c r="AO5" s="277"/>
      <c r="AP5" s="278" t="s">
        <v>74</v>
      </c>
      <c r="AQ5" s="277"/>
      <c r="AR5" s="288"/>
      <c r="AS5" s="278" t="s">
        <v>75</v>
      </c>
      <c r="AT5" s="277"/>
      <c r="AU5" s="278" t="s">
        <v>30</v>
      </c>
      <c r="AV5" s="277"/>
      <c r="AW5" s="278" t="s">
        <v>87</v>
      </c>
      <c r="AX5" s="277"/>
      <c r="AY5" s="278" t="s">
        <v>7</v>
      </c>
      <c r="AZ5" s="277"/>
      <c r="BA5" s="41"/>
      <c r="BC5" s="41"/>
      <c r="BD5" s="41"/>
      <c r="BE5" s="41"/>
    </row>
    <row r="6" spans="1:57" s="78" customFormat="1" x14ac:dyDescent="0.25">
      <c r="A6" s="107"/>
      <c r="B6" s="52"/>
      <c r="C6" s="272"/>
      <c r="D6" s="53" t="s">
        <v>18</v>
      </c>
      <c r="E6" s="53" t="s">
        <v>19</v>
      </c>
      <c r="F6" s="53" t="s">
        <v>18</v>
      </c>
      <c r="G6" s="53" t="s">
        <v>19</v>
      </c>
      <c r="H6" s="53" t="s">
        <v>18</v>
      </c>
      <c r="I6" s="53" t="s">
        <v>19</v>
      </c>
      <c r="J6" s="53" t="s">
        <v>18</v>
      </c>
      <c r="K6" s="53" t="s">
        <v>19</v>
      </c>
      <c r="L6" s="53" t="s">
        <v>18</v>
      </c>
      <c r="M6" s="53" t="s">
        <v>19</v>
      </c>
      <c r="N6" s="286"/>
      <c r="O6" s="53" t="s">
        <v>18</v>
      </c>
      <c r="P6" s="53" t="s">
        <v>19</v>
      </c>
      <c r="Q6" s="53" t="s">
        <v>18</v>
      </c>
      <c r="R6" s="53" t="s">
        <v>19</v>
      </c>
      <c r="S6" s="53" t="s">
        <v>18</v>
      </c>
      <c r="T6" s="53" t="s">
        <v>19</v>
      </c>
      <c r="U6" s="53" t="s">
        <v>18</v>
      </c>
      <c r="V6" s="53" t="s">
        <v>19</v>
      </c>
      <c r="W6" s="108" t="s">
        <v>18</v>
      </c>
      <c r="X6" s="108" t="s">
        <v>19</v>
      </c>
      <c r="Y6" s="53" t="s">
        <v>18</v>
      </c>
      <c r="Z6" s="53" t="s">
        <v>19</v>
      </c>
      <c r="AA6" s="53" t="s">
        <v>18</v>
      </c>
      <c r="AB6" s="53" t="s">
        <v>19</v>
      </c>
      <c r="AC6" s="289"/>
      <c r="AD6" s="53" t="s">
        <v>18</v>
      </c>
      <c r="AE6" s="53" t="s">
        <v>19</v>
      </c>
      <c r="AF6" s="53" t="s">
        <v>18</v>
      </c>
      <c r="AG6" s="53" t="s">
        <v>19</v>
      </c>
      <c r="AH6" s="53" t="s">
        <v>18</v>
      </c>
      <c r="AI6" s="53" t="s">
        <v>19</v>
      </c>
      <c r="AJ6" s="53" t="s">
        <v>18</v>
      </c>
      <c r="AK6" s="53" t="s">
        <v>19</v>
      </c>
      <c r="AL6" s="53" t="s">
        <v>18</v>
      </c>
      <c r="AM6" s="53" t="s">
        <v>19</v>
      </c>
      <c r="AN6" s="53" t="s">
        <v>18</v>
      </c>
      <c r="AO6" s="53" t="s">
        <v>19</v>
      </c>
      <c r="AP6" s="53" t="s">
        <v>18</v>
      </c>
      <c r="AQ6" s="53" t="s">
        <v>19</v>
      </c>
      <c r="AR6" s="289"/>
      <c r="AS6" s="53" t="s">
        <v>18</v>
      </c>
      <c r="AT6" s="53" t="s">
        <v>19</v>
      </c>
      <c r="AU6" s="53" t="s">
        <v>18</v>
      </c>
      <c r="AV6" s="53" t="s">
        <v>19</v>
      </c>
      <c r="AW6" s="109" t="s">
        <v>18</v>
      </c>
      <c r="AX6" s="109" t="s">
        <v>19</v>
      </c>
      <c r="AY6" s="53" t="s">
        <v>18</v>
      </c>
      <c r="AZ6" s="53" t="s">
        <v>19</v>
      </c>
      <c r="BA6" s="41"/>
      <c r="BC6" s="41"/>
      <c r="BD6" s="41"/>
      <c r="BE6" s="41"/>
    </row>
    <row r="7" spans="1:57" s="78" customFormat="1" x14ac:dyDescent="0.25">
      <c r="A7" s="110">
        <v>43466</v>
      </c>
      <c r="B7" s="111" t="s">
        <v>148</v>
      </c>
      <c r="C7" s="112">
        <v>1</v>
      </c>
      <c r="D7" s="89">
        <v>48000</v>
      </c>
      <c r="E7" s="90"/>
      <c r="F7" s="89">
        <v>30000</v>
      </c>
      <c r="G7" s="90"/>
      <c r="H7" s="89">
        <v>275000</v>
      </c>
      <c r="I7" s="90"/>
      <c r="J7" s="89">
        <v>52000</v>
      </c>
      <c r="K7" s="90"/>
      <c r="L7" s="89"/>
      <c r="M7" s="90"/>
      <c r="N7" s="112">
        <v>1</v>
      </c>
      <c r="O7" s="88">
        <v>950</v>
      </c>
      <c r="P7" s="98"/>
      <c r="Q7" s="89"/>
      <c r="R7" s="90">
        <v>94810</v>
      </c>
      <c r="S7" s="89"/>
      <c r="T7" s="90">
        <v>129303</v>
      </c>
      <c r="U7" s="89"/>
      <c r="V7" s="90">
        <v>48950</v>
      </c>
      <c r="W7" s="89"/>
      <c r="X7" s="90"/>
      <c r="Y7" s="89"/>
      <c r="Z7" s="90"/>
      <c r="AA7" s="89"/>
      <c r="AB7" s="90"/>
      <c r="AC7" s="113">
        <v>1</v>
      </c>
      <c r="AD7" s="89"/>
      <c r="AE7" s="90"/>
      <c r="AF7" s="89"/>
      <c r="AG7" s="90">
        <v>25600</v>
      </c>
      <c r="AH7" s="89"/>
      <c r="AI7" s="90">
        <v>16920</v>
      </c>
      <c r="AJ7" s="89"/>
      <c r="AK7" s="90">
        <v>11167</v>
      </c>
      <c r="AL7" s="89"/>
      <c r="AM7" s="90">
        <v>79200</v>
      </c>
      <c r="AN7" s="89"/>
      <c r="AO7" s="90"/>
      <c r="AP7" s="89"/>
      <c r="AQ7" s="90"/>
      <c r="AR7" s="113">
        <v>1</v>
      </c>
      <c r="AS7" s="89"/>
      <c r="AT7" s="90"/>
      <c r="AU7" s="89"/>
      <c r="AV7" s="90"/>
      <c r="AW7" s="89"/>
      <c r="AX7" s="90"/>
      <c r="AY7" s="89"/>
      <c r="AZ7" s="90"/>
      <c r="BA7" s="78">
        <f t="shared" ref="BA7:BA26" si="0">D7-E7+F7-G7+H7-I7+J7-K7+L7-M7+Q7-R7+S7-T7+U7-V7+W7-X7+Y7-Z7+AA7-AB7+AD7-AE7+AF7-AG7+AH7-AI7+AJ7-AK7+AL7-AM7+AN7-AO7+AP7-AQ7+AS7-AT7+AU7-AV7+AW7-AX7+AY7-AZ7+O7-P7</f>
        <v>0</v>
      </c>
      <c r="BC7" s="41"/>
      <c r="BD7" s="41"/>
      <c r="BE7" s="41"/>
    </row>
    <row r="8" spans="1:57" s="78" customFormat="1" x14ac:dyDescent="0.25">
      <c r="A8" s="114">
        <v>43468</v>
      </c>
      <c r="B8" s="115" t="s">
        <v>74</v>
      </c>
      <c r="C8" s="116">
        <v>2</v>
      </c>
      <c r="D8" s="96"/>
      <c r="E8" s="98"/>
      <c r="F8" s="96"/>
      <c r="G8" s="98"/>
      <c r="H8" s="96"/>
      <c r="I8" s="98"/>
      <c r="J8" s="96"/>
      <c r="K8" s="98"/>
      <c r="L8" s="96"/>
      <c r="M8" s="98"/>
      <c r="N8" s="116">
        <v>2</v>
      </c>
      <c r="O8" s="97"/>
      <c r="P8" s="98"/>
      <c r="Q8" s="96"/>
      <c r="R8" s="98"/>
      <c r="S8" s="96"/>
      <c r="T8" s="98"/>
      <c r="U8" s="96"/>
      <c r="V8" s="98"/>
      <c r="W8" s="96"/>
      <c r="X8" s="98">
        <v>3000</v>
      </c>
      <c r="Y8" s="96"/>
      <c r="Z8" s="98"/>
      <c r="AA8" s="96"/>
      <c r="AB8" s="98"/>
      <c r="AC8" s="117">
        <v>2</v>
      </c>
      <c r="AD8" s="96">
        <v>600</v>
      </c>
      <c r="AE8" s="98"/>
      <c r="AF8" s="96"/>
      <c r="AG8" s="98"/>
      <c r="AH8" s="96"/>
      <c r="AI8" s="98"/>
      <c r="AJ8" s="96"/>
      <c r="AK8" s="98"/>
      <c r="AL8" s="96"/>
      <c r="AM8" s="98"/>
      <c r="AN8" s="96"/>
      <c r="AO8" s="98"/>
      <c r="AP8" s="96">
        <v>2400</v>
      </c>
      <c r="AQ8" s="98"/>
      <c r="AR8" s="117">
        <v>2</v>
      </c>
      <c r="AS8" s="96"/>
      <c r="AT8" s="98"/>
      <c r="AU8" s="96"/>
      <c r="AV8" s="98"/>
      <c r="AW8" s="96"/>
      <c r="AX8" s="98"/>
      <c r="AY8" s="96"/>
      <c r="AZ8" s="98"/>
      <c r="BA8" s="78">
        <f t="shared" si="0"/>
        <v>0</v>
      </c>
      <c r="BC8" s="41"/>
      <c r="BD8" s="41"/>
      <c r="BE8" s="41"/>
    </row>
    <row r="9" spans="1:57" s="78" customFormat="1" x14ac:dyDescent="0.25">
      <c r="A9" s="114">
        <v>43470</v>
      </c>
      <c r="B9" s="115" t="s">
        <v>149</v>
      </c>
      <c r="C9" s="116">
        <v>3</v>
      </c>
      <c r="D9" s="96"/>
      <c r="E9" s="98"/>
      <c r="F9" s="96"/>
      <c r="G9" s="98"/>
      <c r="H9" s="96"/>
      <c r="I9" s="98"/>
      <c r="J9" s="96"/>
      <c r="K9" s="98"/>
      <c r="L9" s="96"/>
      <c r="M9" s="98"/>
      <c r="N9" s="116">
        <v>3</v>
      </c>
      <c r="O9" s="97"/>
      <c r="P9" s="98"/>
      <c r="Q9" s="96"/>
      <c r="R9" s="98"/>
      <c r="S9" s="96"/>
      <c r="T9" s="98">
        <v>3000</v>
      </c>
      <c r="U9" s="96"/>
      <c r="V9" s="98"/>
      <c r="W9" s="96">
        <v>3000</v>
      </c>
      <c r="X9" s="98"/>
      <c r="Y9" s="96"/>
      <c r="Z9" s="98"/>
      <c r="AA9" s="96"/>
      <c r="AB9" s="98"/>
      <c r="AC9" s="117">
        <v>3</v>
      </c>
      <c r="AD9" s="96"/>
      <c r="AE9" s="98"/>
      <c r="AF9" s="96"/>
      <c r="AG9" s="98"/>
      <c r="AH9" s="96"/>
      <c r="AI9" s="98"/>
      <c r="AJ9" s="96"/>
      <c r="AK9" s="98"/>
      <c r="AL9" s="96"/>
      <c r="AM9" s="98"/>
      <c r="AN9" s="96"/>
      <c r="AO9" s="98"/>
      <c r="AP9" s="96"/>
      <c r="AQ9" s="98"/>
      <c r="AR9" s="117">
        <v>3</v>
      </c>
      <c r="AS9" s="96"/>
      <c r="AT9" s="98"/>
      <c r="AU9" s="96"/>
      <c r="AV9" s="98"/>
      <c r="AW9" s="96"/>
      <c r="AX9" s="98"/>
      <c r="AY9" s="96"/>
      <c r="AZ9" s="98"/>
      <c r="BA9" s="78">
        <f t="shared" si="0"/>
        <v>0</v>
      </c>
      <c r="BC9" s="41"/>
      <c r="BD9" s="41"/>
      <c r="BE9" s="41"/>
    </row>
    <row r="10" spans="1:57" s="78" customFormat="1" x14ac:dyDescent="0.25">
      <c r="A10" s="114">
        <v>43475</v>
      </c>
      <c r="B10" s="115" t="s">
        <v>156</v>
      </c>
      <c r="C10" s="116">
        <v>4</v>
      </c>
      <c r="D10" s="96"/>
      <c r="E10" s="98"/>
      <c r="F10" s="96"/>
      <c r="G10" s="98"/>
      <c r="H10" s="96"/>
      <c r="I10" s="98"/>
      <c r="J10" s="96"/>
      <c r="K10" s="98"/>
      <c r="L10" s="96"/>
      <c r="M10" s="98"/>
      <c r="N10" s="116">
        <v>4</v>
      </c>
      <c r="O10" s="97"/>
      <c r="P10" s="98"/>
      <c r="Q10" s="96"/>
      <c r="R10" s="98"/>
      <c r="S10" s="96"/>
      <c r="T10" s="98">
        <v>1400</v>
      </c>
      <c r="U10" s="96"/>
      <c r="V10" s="98"/>
      <c r="W10" s="96"/>
      <c r="X10" s="98"/>
      <c r="Y10" s="96"/>
      <c r="Z10" s="98"/>
      <c r="AA10" s="96"/>
      <c r="AB10" s="98"/>
      <c r="AC10" s="117">
        <v>4</v>
      </c>
      <c r="AD10" s="96"/>
      <c r="AE10" s="98"/>
      <c r="AF10" s="96"/>
      <c r="AG10" s="98"/>
      <c r="AH10" s="96"/>
      <c r="AI10" s="98"/>
      <c r="AJ10" s="96"/>
      <c r="AK10" s="98"/>
      <c r="AL10" s="96"/>
      <c r="AM10" s="98"/>
      <c r="AN10" s="96"/>
      <c r="AO10" s="98"/>
      <c r="AP10" s="96"/>
      <c r="AQ10" s="98"/>
      <c r="AR10" s="117">
        <v>4</v>
      </c>
      <c r="AS10" s="96"/>
      <c r="AT10" s="98"/>
      <c r="AU10" s="96"/>
      <c r="AV10" s="98"/>
      <c r="AW10" s="96">
        <v>1400</v>
      </c>
      <c r="AX10" s="98"/>
      <c r="AY10" s="96"/>
      <c r="AZ10" s="98"/>
      <c r="BA10" s="78">
        <f t="shared" si="0"/>
        <v>0</v>
      </c>
      <c r="BC10" s="41"/>
      <c r="BD10" s="41"/>
      <c r="BE10" s="41"/>
    </row>
    <row r="11" spans="1:57" s="78" customFormat="1" x14ac:dyDescent="0.25">
      <c r="A11" s="114">
        <v>43475</v>
      </c>
      <c r="B11" s="115" t="s">
        <v>7</v>
      </c>
      <c r="C11" s="116">
        <v>5</v>
      </c>
      <c r="D11" s="96"/>
      <c r="E11" s="98"/>
      <c r="F11" s="96"/>
      <c r="G11" s="98"/>
      <c r="H11" s="96"/>
      <c r="I11" s="98"/>
      <c r="J11" s="96"/>
      <c r="K11" s="98"/>
      <c r="L11" s="96"/>
      <c r="M11" s="98"/>
      <c r="N11" s="116">
        <v>5</v>
      </c>
      <c r="O11" s="97"/>
      <c r="P11" s="98"/>
      <c r="Q11" s="96"/>
      <c r="R11" s="98"/>
      <c r="S11" s="96"/>
      <c r="T11" s="98"/>
      <c r="U11" s="96"/>
      <c r="V11" s="98"/>
      <c r="W11" s="96"/>
      <c r="X11" s="98"/>
      <c r="Y11" s="96"/>
      <c r="Z11" s="98"/>
      <c r="AA11" s="96"/>
      <c r="AB11" s="98"/>
      <c r="AC11" s="117">
        <v>5</v>
      </c>
      <c r="AD11" s="96"/>
      <c r="AE11" s="98"/>
      <c r="AF11" s="96"/>
      <c r="AG11" s="98"/>
      <c r="AH11" s="96"/>
      <c r="AI11" s="98">
        <v>197</v>
      </c>
      <c r="AJ11" s="96"/>
      <c r="AK11" s="98"/>
      <c r="AL11" s="96"/>
      <c r="AM11" s="98"/>
      <c r="AN11" s="96"/>
      <c r="AO11" s="98"/>
      <c r="AP11" s="96"/>
      <c r="AQ11" s="98"/>
      <c r="AR11" s="117">
        <v>5</v>
      </c>
      <c r="AS11" s="96"/>
      <c r="AT11" s="98"/>
      <c r="AU11" s="96"/>
      <c r="AV11" s="98"/>
      <c r="AW11" s="96"/>
      <c r="AX11" s="98"/>
      <c r="AY11" s="96">
        <v>197</v>
      </c>
      <c r="AZ11" s="98"/>
      <c r="BA11" s="78">
        <f t="shared" si="0"/>
        <v>0</v>
      </c>
      <c r="BC11" s="41"/>
      <c r="BD11" s="41"/>
      <c r="BE11" s="41"/>
    </row>
    <row r="12" spans="1:57" s="78" customFormat="1" x14ac:dyDescent="0.25">
      <c r="A12" s="114">
        <v>43478</v>
      </c>
      <c r="B12" s="115" t="s">
        <v>150</v>
      </c>
      <c r="C12" s="116">
        <v>6</v>
      </c>
      <c r="D12" s="96"/>
      <c r="E12" s="98"/>
      <c r="F12" s="96"/>
      <c r="G12" s="98"/>
      <c r="H12" s="96"/>
      <c r="I12" s="98"/>
      <c r="J12" s="96"/>
      <c r="K12" s="98">
        <v>52000</v>
      </c>
      <c r="L12" s="96"/>
      <c r="M12" s="98"/>
      <c r="N12" s="116">
        <v>6</v>
      </c>
      <c r="O12" s="97"/>
      <c r="P12" s="98"/>
      <c r="Q12" s="96"/>
      <c r="R12" s="98"/>
      <c r="S12" s="96">
        <v>52000</v>
      </c>
      <c r="T12" s="98"/>
      <c r="U12" s="96"/>
      <c r="V12" s="98"/>
      <c r="W12" s="96"/>
      <c r="X12" s="98"/>
      <c r="Y12" s="96"/>
      <c r="Z12" s="98"/>
      <c r="AA12" s="96"/>
      <c r="AB12" s="98"/>
      <c r="AC12" s="117">
        <v>6</v>
      </c>
      <c r="AD12" s="96"/>
      <c r="AE12" s="98"/>
      <c r="AF12" s="96"/>
      <c r="AG12" s="98"/>
      <c r="AH12" s="96"/>
      <c r="AI12" s="98"/>
      <c r="AJ12" s="96"/>
      <c r="AK12" s="98"/>
      <c r="AL12" s="96"/>
      <c r="AM12" s="98"/>
      <c r="AN12" s="96"/>
      <c r="AO12" s="98"/>
      <c r="AP12" s="96"/>
      <c r="AQ12" s="98"/>
      <c r="AR12" s="117">
        <v>6</v>
      </c>
      <c r="AS12" s="96"/>
      <c r="AT12" s="98"/>
      <c r="AU12" s="96"/>
      <c r="AV12" s="98"/>
      <c r="AW12" s="96"/>
      <c r="AX12" s="98"/>
      <c r="AY12" s="96"/>
      <c r="AZ12" s="98"/>
      <c r="BA12" s="78">
        <f t="shared" si="0"/>
        <v>0</v>
      </c>
      <c r="BC12" s="41"/>
      <c r="BD12" s="41"/>
      <c r="BE12" s="41"/>
    </row>
    <row r="13" spans="1:57" s="78" customFormat="1" x14ac:dyDescent="0.25">
      <c r="A13" s="114">
        <v>43480</v>
      </c>
      <c r="B13" s="115" t="s">
        <v>153</v>
      </c>
      <c r="C13" s="116">
        <v>7</v>
      </c>
      <c r="D13" s="96"/>
      <c r="E13" s="98"/>
      <c r="F13" s="96"/>
      <c r="G13" s="98"/>
      <c r="H13" s="96"/>
      <c r="I13" s="98"/>
      <c r="J13" s="96"/>
      <c r="K13" s="98"/>
      <c r="L13" s="96"/>
      <c r="M13" s="98"/>
      <c r="N13" s="116">
        <v>7</v>
      </c>
      <c r="O13" s="97"/>
      <c r="P13" s="98"/>
      <c r="Q13" s="96"/>
      <c r="R13" s="98"/>
      <c r="S13" s="96"/>
      <c r="T13" s="98">
        <v>16920</v>
      </c>
      <c r="U13" s="96"/>
      <c r="V13" s="98"/>
      <c r="W13" s="96"/>
      <c r="X13" s="98"/>
      <c r="Y13" s="96"/>
      <c r="Z13" s="98"/>
      <c r="AA13" s="96"/>
      <c r="AB13" s="98"/>
      <c r="AC13" s="117">
        <v>7</v>
      </c>
      <c r="AD13" s="96"/>
      <c r="AE13" s="98"/>
      <c r="AF13" s="96"/>
      <c r="AG13" s="98"/>
      <c r="AH13" s="96">
        <v>16920</v>
      </c>
      <c r="AI13" s="98"/>
      <c r="AJ13" s="96"/>
      <c r="AK13" s="98"/>
      <c r="AL13" s="96"/>
      <c r="AM13" s="98"/>
      <c r="AN13" s="96"/>
      <c r="AO13" s="98"/>
      <c r="AP13" s="96"/>
      <c r="AQ13" s="98"/>
      <c r="AR13" s="117">
        <v>7</v>
      </c>
      <c r="AS13" s="96"/>
      <c r="AT13" s="98"/>
      <c r="AU13" s="96"/>
      <c r="AV13" s="98"/>
      <c r="AW13" s="96"/>
      <c r="AX13" s="98"/>
      <c r="AY13" s="96"/>
      <c r="AZ13" s="98"/>
      <c r="BA13" s="78">
        <f t="shared" si="0"/>
        <v>0</v>
      </c>
      <c r="BC13" s="41"/>
      <c r="BD13" s="41"/>
      <c r="BE13" s="41"/>
    </row>
    <row r="14" spans="1:57" s="78" customFormat="1" x14ac:dyDescent="0.25">
      <c r="A14" s="114">
        <v>43480</v>
      </c>
      <c r="B14" s="115" t="s">
        <v>75</v>
      </c>
      <c r="C14" s="116">
        <v>8</v>
      </c>
      <c r="D14" s="96"/>
      <c r="E14" s="98"/>
      <c r="F14" s="96"/>
      <c r="G14" s="98"/>
      <c r="H14" s="96"/>
      <c r="I14" s="98"/>
      <c r="J14" s="96"/>
      <c r="K14" s="98"/>
      <c r="L14" s="96"/>
      <c r="M14" s="98"/>
      <c r="N14" s="116">
        <v>8</v>
      </c>
      <c r="O14" s="97"/>
      <c r="P14" s="98"/>
      <c r="Q14" s="96"/>
      <c r="R14" s="98"/>
      <c r="S14" s="96"/>
      <c r="T14" s="98">
        <v>19500</v>
      </c>
      <c r="U14" s="96"/>
      <c r="V14" s="98"/>
      <c r="W14" s="96"/>
      <c r="X14" s="98"/>
      <c r="Y14" s="96"/>
      <c r="Z14" s="98">
        <v>10500</v>
      </c>
      <c r="AA14" s="96"/>
      <c r="AB14" s="98"/>
      <c r="AC14" s="117">
        <v>8</v>
      </c>
      <c r="AD14" s="96"/>
      <c r="AE14" s="98"/>
      <c r="AF14" s="96"/>
      <c r="AG14" s="98"/>
      <c r="AH14" s="96"/>
      <c r="AI14" s="98"/>
      <c r="AJ14" s="96"/>
      <c r="AK14" s="98"/>
      <c r="AL14" s="96"/>
      <c r="AM14" s="98"/>
      <c r="AN14" s="96"/>
      <c r="AO14" s="98"/>
      <c r="AP14" s="96"/>
      <c r="AQ14" s="98"/>
      <c r="AR14" s="117">
        <v>8</v>
      </c>
      <c r="AS14" s="96">
        <v>30000</v>
      </c>
      <c r="AT14" s="98"/>
      <c r="AU14" s="96"/>
      <c r="AV14" s="98"/>
      <c r="AW14" s="96"/>
      <c r="AX14" s="98"/>
      <c r="AY14" s="96"/>
      <c r="AZ14" s="98"/>
      <c r="BA14" s="78">
        <f t="shared" si="0"/>
        <v>0</v>
      </c>
      <c r="BC14" s="41"/>
      <c r="BD14" s="41"/>
      <c r="BE14" s="41"/>
    </row>
    <row r="15" spans="1:57" s="78" customFormat="1" x14ac:dyDescent="0.25">
      <c r="A15" s="114">
        <v>43480</v>
      </c>
      <c r="B15" s="115" t="s">
        <v>7</v>
      </c>
      <c r="C15" s="116">
        <v>9</v>
      </c>
      <c r="D15" s="96"/>
      <c r="E15" s="98"/>
      <c r="F15" s="96"/>
      <c r="G15" s="98"/>
      <c r="H15" s="96"/>
      <c r="I15" s="98"/>
      <c r="J15" s="96"/>
      <c r="K15" s="98"/>
      <c r="L15" s="96"/>
      <c r="M15" s="98"/>
      <c r="N15" s="116">
        <v>9</v>
      </c>
      <c r="O15" s="97"/>
      <c r="P15" s="98"/>
      <c r="Q15" s="96"/>
      <c r="R15" s="98"/>
      <c r="S15" s="96"/>
      <c r="T15" s="98"/>
      <c r="U15" s="96"/>
      <c r="V15" s="98"/>
      <c r="W15" s="96"/>
      <c r="X15" s="98"/>
      <c r="Y15" s="96"/>
      <c r="Z15" s="98"/>
      <c r="AA15" s="96"/>
      <c r="AB15" s="98"/>
      <c r="AC15" s="117">
        <v>9</v>
      </c>
      <c r="AD15" s="96"/>
      <c r="AE15" s="98"/>
      <c r="AF15" s="96"/>
      <c r="AG15" s="98"/>
      <c r="AH15" s="96"/>
      <c r="AI15" s="98">
        <v>4230</v>
      </c>
      <c r="AJ15" s="96"/>
      <c r="AK15" s="98"/>
      <c r="AL15" s="96"/>
      <c r="AM15" s="98"/>
      <c r="AN15" s="96"/>
      <c r="AO15" s="98"/>
      <c r="AP15" s="96"/>
      <c r="AQ15" s="98"/>
      <c r="AR15" s="117">
        <v>9</v>
      </c>
      <c r="AS15" s="96"/>
      <c r="AT15" s="98"/>
      <c r="AU15" s="96"/>
      <c r="AV15" s="98"/>
      <c r="AW15" s="96"/>
      <c r="AX15" s="98"/>
      <c r="AY15" s="96">
        <v>4230</v>
      </c>
      <c r="AZ15" s="98"/>
      <c r="BA15" s="78">
        <f t="shared" si="0"/>
        <v>0</v>
      </c>
      <c r="BC15" s="41"/>
      <c r="BD15" s="41"/>
      <c r="BE15" s="41"/>
    </row>
    <row r="16" spans="1:57" s="78" customFormat="1" x14ac:dyDescent="0.25">
      <c r="A16" s="114">
        <v>43480</v>
      </c>
      <c r="B16" s="115" t="s">
        <v>30</v>
      </c>
      <c r="C16" s="116">
        <v>10</v>
      </c>
      <c r="D16" s="96"/>
      <c r="E16" s="98"/>
      <c r="F16" s="96"/>
      <c r="G16" s="98"/>
      <c r="H16" s="96"/>
      <c r="I16" s="98"/>
      <c r="J16" s="96"/>
      <c r="K16" s="98"/>
      <c r="L16" s="96"/>
      <c r="M16" s="98"/>
      <c r="N16" s="116">
        <v>10</v>
      </c>
      <c r="O16" s="97"/>
      <c r="P16" s="98"/>
      <c r="Q16" s="96"/>
      <c r="R16" s="98"/>
      <c r="S16" s="96"/>
      <c r="T16" s="98"/>
      <c r="U16" s="96"/>
      <c r="V16" s="98"/>
      <c r="W16" s="96"/>
      <c r="X16" s="98"/>
      <c r="Y16" s="96"/>
      <c r="Z16" s="98"/>
      <c r="AA16" s="96"/>
      <c r="AB16" s="98"/>
      <c r="AC16" s="117">
        <v>10</v>
      </c>
      <c r="AD16" s="96"/>
      <c r="AE16" s="98"/>
      <c r="AF16" s="96"/>
      <c r="AG16" s="98"/>
      <c r="AH16" s="96"/>
      <c r="AI16" s="98"/>
      <c r="AJ16" s="96"/>
      <c r="AK16" s="98"/>
      <c r="AL16" s="96"/>
      <c r="AM16" s="98">
        <v>3600</v>
      </c>
      <c r="AN16" s="96"/>
      <c r="AO16" s="98"/>
      <c r="AP16" s="96"/>
      <c r="AQ16" s="98"/>
      <c r="AR16" s="117">
        <v>10</v>
      </c>
      <c r="AS16" s="96"/>
      <c r="AT16" s="98"/>
      <c r="AU16" s="96">
        <v>3600</v>
      </c>
      <c r="AV16" s="98"/>
      <c r="AW16" s="96"/>
      <c r="AX16" s="98"/>
      <c r="AY16" s="96"/>
      <c r="AZ16" s="98"/>
      <c r="BA16" s="78">
        <f t="shared" si="0"/>
        <v>0</v>
      </c>
      <c r="BC16" s="41"/>
      <c r="BD16" s="41"/>
      <c r="BE16" s="41"/>
    </row>
    <row r="17" spans="1:57" s="78" customFormat="1" x14ac:dyDescent="0.25">
      <c r="A17" s="114">
        <v>43480</v>
      </c>
      <c r="B17" s="115" t="s">
        <v>154</v>
      </c>
      <c r="C17" s="116">
        <v>11</v>
      </c>
      <c r="D17" s="96"/>
      <c r="E17" s="98"/>
      <c r="F17" s="96"/>
      <c r="G17" s="98"/>
      <c r="H17" s="96"/>
      <c r="I17" s="98"/>
      <c r="J17" s="96"/>
      <c r="K17" s="98"/>
      <c r="L17" s="96"/>
      <c r="M17" s="98"/>
      <c r="N17" s="116">
        <v>11</v>
      </c>
      <c r="O17" s="97"/>
      <c r="P17" s="98"/>
      <c r="Q17" s="96"/>
      <c r="R17" s="98"/>
      <c r="S17" s="96"/>
      <c r="T17" s="98"/>
      <c r="U17" s="96"/>
      <c r="V17" s="98"/>
      <c r="W17" s="96"/>
      <c r="X17" s="98"/>
      <c r="Y17" s="96"/>
      <c r="Z17" s="98"/>
      <c r="AA17" s="96"/>
      <c r="AB17" s="98"/>
      <c r="AC17" s="117">
        <v>11</v>
      </c>
      <c r="AD17" s="96"/>
      <c r="AE17" s="98"/>
      <c r="AF17" s="96"/>
      <c r="AG17" s="98"/>
      <c r="AH17" s="96"/>
      <c r="AI17" s="98"/>
      <c r="AJ17" s="96"/>
      <c r="AK17" s="98">
        <v>508</v>
      </c>
      <c r="AL17" s="96"/>
      <c r="AM17" s="98"/>
      <c r="AN17" s="96"/>
      <c r="AO17" s="98"/>
      <c r="AP17" s="96"/>
      <c r="AQ17" s="98"/>
      <c r="AR17" s="117">
        <v>11</v>
      </c>
      <c r="AS17" s="96"/>
      <c r="AT17" s="98"/>
      <c r="AU17" s="96"/>
      <c r="AV17" s="98"/>
      <c r="AW17" s="96"/>
      <c r="AX17" s="98"/>
      <c r="AY17" s="96">
        <v>508</v>
      </c>
      <c r="AZ17" s="98"/>
      <c r="BA17" s="78">
        <f t="shared" si="0"/>
        <v>0</v>
      </c>
      <c r="BC17" s="41"/>
      <c r="BD17" s="41"/>
      <c r="BE17" s="41"/>
    </row>
    <row r="18" spans="1:57" s="78" customFormat="1" x14ac:dyDescent="0.25">
      <c r="A18" s="114" t="s">
        <v>151</v>
      </c>
      <c r="B18" s="115" t="s">
        <v>152</v>
      </c>
      <c r="C18" s="116">
        <v>12</v>
      </c>
      <c r="D18" s="96"/>
      <c r="E18" s="98"/>
      <c r="F18" s="96"/>
      <c r="G18" s="98"/>
      <c r="H18" s="96"/>
      <c r="I18" s="98"/>
      <c r="J18" s="96"/>
      <c r="K18" s="98"/>
      <c r="L18" s="96"/>
      <c r="M18" s="98"/>
      <c r="N18" s="116">
        <v>12</v>
      </c>
      <c r="O18" s="97"/>
      <c r="P18" s="98"/>
      <c r="Q18" s="96"/>
      <c r="R18" s="98"/>
      <c r="S18" s="96"/>
      <c r="T18" s="98">
        <v>10500</v>
      </c>
      <c r="U18" s="96"/>
      <c r="V18" s="98"/>
      <c r="W18" s="96"/>
      <c r="X18" s="98"/>
      <c r="Y18" s="96">
        <v>10500</v>
      </c>
      <c r="Z18" s="98"/>
      <c r="AA18" s="96"/>
      <c r="AB18" s="98"/>
      <c r="AC18" s="117">
        <v>12</v>
      </c>
      <c r="AD18" s="96"/>
      <c r="AE18" s="98"/>
      <c r="AF18" s="96"/>
      <c r="AG18" s="98"/>
      <c r="AH18" s="96"/>
      <c r="AI18" s="98"/>
      <c r="AJ18" s="96"/>
      <c r="AK18" s="98"/>
      <c r="AL18" s="96"/>
      <c r="AM18" s="98"/>
      <c r="AN18" s="96"/>
      <c r="AO18" s="98"/>
      <c r="AP18" s="96"/>
      <c r="AQ18" s="98"/>
      <c r="AR18" s="117">
        <v>12</v>
      </c>
      <c r="AS18" s="96"/>
      <c r="AT18" s="98"/>
      <c r="AU18" s="96"/>
      <c r="AV18" s="98"/>
      <c r="AW18" s="96"/>
      <c r="AX18" s="98"/>
      <c r="AY18" s="96"/>
      <c r="AZ18" s="98"/>
      <c r="BA18" s="78">
        <f t="shared" si="0"/>
        <v>0</v>
      </c>
      <c r="BC18" s="41"/>
      <c r="BD18" s="41"/>
      <c r="BE18" s="41"/>
    </row>
    <row r="19" spans="1:57" s="78" customFormat="1" x14ac:dyDescent="0.25">
      <c r="A19" s="114">
        <v>43484</v>
      </c>
      <c r="B19" s="115" t="s">
        <v>65</v>
      </c>
      <c r="C19" s="116">
        <v>13</v>
      </c>
      <c r="D19" s="96"/>
      <c r="E19" s="98"/>
      <c r="F19" s="96"/>
      <c r="G19" s="98"/>
      <c r="H19" s="96"/>
      <c r="I19" s="98"/>
      <c r="J19" s="96"/>
      <c r="K19" s="98"/>
      <c r="L19" s="96">
        <v>3500</v>
      </c>
      <c r="M19" s="98"/>
      <c r="N19" s="116">
        <v>13</v>
      </c>
      <c r="O19" s="97"/>
      <c r="P19" s="98"/>
      <c r="Q19" s="96"/>
      <c r="R19" s="98"/>
      <c r="S19" s="96"/>
      <c r="T19" s="98">
        <v>3500</v>
      </c>
      <c r="U19" s="96"/>
      <c r="V19" s="98"/>
      <c r="W19" s="96"/>
      <c r="X19" s="98"/>
      <c r="Y19" s="96"/>
      <c r="Z19" s="98"/>
      <c r="AA19" s="96"/>
      <c r="AB19" s="98"/>
      <c r="AC19" s="117">
        <v>13</v>
      </c>
      <c r="AD19" s="96"/>
      <c r="AE19" s="98"/>
      <c r="AF19" s="96"/>
      <c r="AG19" s="98"/>
      <c r="AH19" s="96"/>
      <c r="AI19" s="98"/>
      <c r="AJ19" s="96"/>
      <c r="AK19" s="98"/>
      <c r="AL19" s="96"/>
      <c r="AM19" s="98"/>
      <c r="AN19" s="96"/>
      <c r="AO19" s="98"/>
      <c r="AP19" s="96"/>
      <c r="AQ19" s="98"/>
      <c r="AR19" s="117">
        <v>13</v>
      </c>
      <c r="AS19" s="96"/>
      <c r="AT19" s="98"/>
      <c r="AU19" s="96"/>
      <c r="AV19" s="98"/>
      <c r="AW19" s="96"/>
      <c r="AX19" s="98"/>
      <c r="AY19" s="96"/>
      <c r="AZ19" s="98"/>
      <c r="BA19" s="78">
        <f t="shared" si="0"/>
        <v>0</v>
      </c>
      <c r="BC19" s="41"/>
      <c r="BD19" s="41"/>
      <c r="BE19" s="41"/>
    </row>
    <row r="20" spans="1:57" s="78" customFormat="1" x14ac:dyDescent="0.25">
      <c r="A20" s="114">
        <v>43489</v>
      </c>
      <c r="B20" s="115" t="s">
        <v>149</v>
      </c>
      <c r="C20" s="116">
        <v>14</v>
      </c>
      <c r="D20" s="96"/>
      <c r="E20" s="98"/>
      <c r="F20" s="96"/>
      <c r="G20" s="98"/>
      <c r="H20" s="96"/>
      <c r="I20" s="98"/>
      <c r="J20" s="96"/>
      <c r="K20" s="98"/>
      <c r="L20" s="96"/>
      <c r="M20" s="98"/>
      <c r="N20" s="116">
        <v>14</v>
      </c>
      <c r="O20" s="97"/>
      <c r="P20" s="98"/>
      <c r="Q20" s="96"/>
      <c r="R20" s="98"/>
      <c r="S20" s="96"/>
      <c r="T20" s="98">
        <v>48950</v>
      </c>
      <c r="U20" s="96">
        <v>48950</v>
      </c>
      <c r="V20" s="98"/>
      <c r="W20" s="96"/>
      <c r="X20" s="98"/>
      <c r="Y20" s="96"/>
      <c r="Z20" s="98"/>
      <c r="AA20" s="96"/>
      <c r="AB20" s="98"/>
      <c r="AC20" s="117">
        <v>14</v>
      </c>
      <c r="AD20" s="96"/>
      <c r="AE20" s="98"/>
      <c r="AF20" s="96"/>
      <c r="AG20" s="98"/>
      <c r="AH20" s="96"/>
      <c r="AI20" s="98"/>
      <c r="AJ20" s="96"/>
      <c r="AK20" s="98"/>
      <c r="AL20" s="96"/>
      <c r="AM20" s="98"/>
      <c r="AN20" s="96"/>
      <c r="AO20" s="98"/>
      <c r="AP20" s="96"/>
      <c r="AQ20" s="98"/>
      <c r="AR20" s="117">
        <v>14</v>
      </c>
      <c r="AS20" s="96"/>
      <c r="AT20" s="98"/>
      <c r="AU20" s="96"/>
      <c r="AV20" s="98"/>
      <c r="AW20" s="96"/>
      <c r="AX20" s="98"/>
      <c r="AY20" s="96"/>
      <c r="AZ20" s="98"/>
      <c r="BA20" s="78">
        <f t="shared" si="0"/>
        <v>0</v>
      </c>
      <c r="BC20" s="41"/>
      <c r="BD20" s="41"/>
      <c r="BE20" s="41"/>
    </row>
    <row r="21" spans="1:57" s="78" customFormat="1" x14ac:dyDescent="0.25">
      <c r="A21" s="114">
        <v>43496</v>
      </c>
      <c r="B21" s="115" t="s">
        <v>155</v>
      </c>
      <c r="C21" s="116">
        <v>15</v>
      </c>
      <c r="D21" s="96"/>
      <c r="E21" s="98"/>
      <c r="F21" s="96"/>
      <c r="G21" s="98"/>
      <c r="H21" s="96"/>
      <c r="I21" s="98"/>
      <c r="J21" s="96">
        <v>107500</v>
      </c>
      <c r="K21" s="98"/>
      <c r="L21" s="96"/>
      <c r="M21" s="98"/>
      <c r="N21" s="116">
        <v>15</v>
      </c>
      <c r="O21" s="97"/>
      <c r="P21" s="98"/>
      <c r="Q21" s="96"/>
      <c r="R21" s="98"/>
      <c r="S21" s="96"/>
      <c r="T21" s="98"/>
      <c r="U21" s="96"/>
      <c r="V21" s="98"/>
      <c r="W21" s="96"/>
      <c r="X21" s="98"/>
      <c r="Y21" s="96"/>
      <c r="Z21" s="98"/>
      <c r="AA21" s="96"/>
      <c r="AB21" s="98">
        <v>21500</v>
      </c>
      <c r="AC21" s="117">
        <v>15</v>
      </c>
      <c r="AD21" s="96"/>
      <c r="AE21" s="98"/>
      <c r="AF21" s="96"/>
      <c r="AG21" s="98"/>
      <c r="AH21" s="96"/>
      <c r="AI21" s="98"/>
      <c r="AJ21" s="96"/>
      <c r="AK21" s="98"/>
      <c r="AL21" s="96"/>
      <c r="AM21" s="98"/>
      <c r="AN21" s="96"/>
      <c r="AO21" s="98">
        <v>86000</v>
      </c>
      <c r="AP21" s="96"/>
      <c r="AQ21" s="98"/>
      <c r="AR21" s="117">
        <v>15</v>
      </c>
      <c r="AS21" s="96"/>
      <c r="AT21" s="98"/>
      <c r="AU21" s="96"/>
      <c r="AV21" s="98"/>
      <c r="AW21" s="96"/>
      <c r="AX21" s="98"/>
      <c r="AY21" s="96"/>
      <c r="AZ21" s="98"/>
      <c r="BA21" s="78">
        <f t="shared" si="0"/>
        <v>0</v>
      </c>
      <c r="BC21" s="41"/>
      <c r="BD21" s="41"/>
      <c r="BE21" s="41"/>
    </row>
    <row r="22" spans="1:57" s="78" customFormat="1" x14ac:dyDescent="0.25">
      <c r="A22" s="114">
        <v>43496</v>
      </c>
      <c r="B22" s="115" t="s">
        <v>75</v>
      </c>
      <c r="C22" s="116">
        <v>16</v>
      </c>
      <c r="D22" s="96"/>
      <c r="E22" s="98"/>
      <c r="F22" s="96"/>
      <c r="G22" s="98"/>
      <c r="H22" s="96"/>
      <c r="I22" s="98"/>
      <c r="J22" s="96"/>
      <c r="K22" s="98"/>
      <c r="L22" s="96"/>
      <c r="M22" s="98">
        <v>3500</v>
      </c>
      <c r="N22" s="116">
        <v>16</v>
      </c>
      <c r="O22" s="97"/>
      <c r="P22" s="98"/>
      <c r="Q22" s="96"/>
      <c r="R22" s="98"/>
      <c r="S22" s="96"/>
      <c r="T22" s="98">
        <v>17550</v>
      </c>
      <c r="U22" s="96"/>
      <c r="V22" s="98"/>
      <c r="W22" s="96"/>
      <c r="X22" s="98"/>
      <c r="Y22" s="96"/>
      <c r="Z22" s="98">
        <v>11450</v>
      </c>
      <c r="AA22" s="96"/>
      <c r="AB22" s="98"/>
      <c r="AC22" s="117">
        <v>16</v>
      </c>
      <c r="AD22" s="96"/>
      <c r="AE22" s="98"/>
      <c r="AF22" s="96"/>
      <c r="AG22" s="98"/>
      <c r="AH22" s="96"/>
      <c r="AI22" s="98"/>
      <c r="AJ22" s="96"/>
      <c r="AK22" s="98"/>
      <c r="AL22" s="96"/>
      <c r="AM22" s="98"/>
      <c r="AN22" s="96"/>
      <c r="AO22" s="98"/>
      <c r="AP22" s="96"/>
      <c r="AQ22" s="98"/>
      <c r="AR22" s="117">
        <v>16</v>
      </c>
      <c r="AS22" s="96">
        <v>32500</v>
      </c>
      <c r="AT22" s="98"/>
      <c r="AU22" s="96"/>
      <c r="AV22" s="98"/>
      <c r="AW22" s="96"/>
      <c r="AX22" s="98"/>
      <c r="AY22" s="96"/>
      <c r="AZ22" s="98"/>
      <c r="BA22" s="78">
        <f t="shared" si="0"/>
        <v>0</v>
      </c>
      <c r="BC22" s="41"/>
      <c r="BD22" s="41"/>
      <c r="BE22" s="41"/>
    </row>
    <row r="23" spans="1:57" s="78" customFormat="1" x14ac:dyDescent="0.25">
      <c r="A23" s="114">
        <v>43496</v>
      </c>
      <c r="B23" s="115" t="s">
        <v>7</v>
      </c>
      <c r="C23" s="116">
        <v>17</v>
      </c>
      <c r="D23" s="96"/>
      <c r="E23" s="98"/>
      <c r="F23" s="96"/>
      <c r="G23" s="98"/>
      <c r="H23" s="96"/>
      <c r="I23" s="98"/>
      <c r="J23" s="96"/>
      <c r="K23" s="98"/>
      <c r="L23" s="96"/>
      <c r="M23" s="98"/>
      <c r="N23" s="116">
        <v>17</v>
      </c>
      <c r="O23" s="97"/>
      <c r="P23" s="98"/>
      <c r="Q23" s="96"/>
      <c r="R23" s="98"/>
      <c r="S23" s="96"/>
      <c r="T23" s="98"/>
      <c r="U23" s="96"/>
      <c r="V23" s="98"/>
      <c r="W23" s="96"/>
      <c r="X23" s="98"/>
      <c r="Y23" s="96"/>
      <c r="Z23" s="98"/>
      <c r="AA23" s="96"/>
      <c r="AB23" s="98"/>
      <c r="AC23" s="117">
        <v>17</v>
      </c>
      <c r="AD23" s="96"/>
      <c r="AE23" s="98"/>
      <c r="AF23" s="96"/>
      <c r="AG23" s="98"/>
      <c r="AH23" s="96"/>
      <c r="AI23" s="98">
        <v>4583</v>
      </c>
      <c r="AJ23" s="96"/>
      <c r="AK23" s="98"/>
      <c r="AL23" s="96"/>
      <c r="AM23" s="98"/>
      <c r="AN23" s="96"/>
      <c r="AO23" s="98"/>
      <c r="AP23" s="96"/>
      <c r="AQ23" s="98"/>
      <c r="AR23" s="117">
        <v>17</v>
      </c>
      <c r="AS23" s="96"/>
      <c r="AT23" s="98"/>
      <c r="AU23" s="96"/>
      <c r="AV23" s="98"/>
      <c r="AW23" s="96"/>
      <c r="AX23" s="98"/>
      <c r="AY23" s="96">
        <v>4583</v>
      </c>
      <c r="AZ23" s="98"/>
      <c r="BA23" s="78">
        <f t="shared" si="0"/>
        <v>0</v>
      </c>
      <c r="BC23" s="41"/>
      <c r="BD23" s="41"/>
      <c r="BE23" s="41"/>
    </row>
    <row r="24" spans="1:57" s="78" customFormat="1" x14ac:dyDescent="0.25">
      <c r="A24" s="114">
        <v>43496</v>
      </c>
      <c r="B24" s="115" t="s">
        <v>30</v>
      </c>
      <c r="C24" s="116">
        <v>18</v>
      </c>
      <c r="D24" s="96"/>
      <c r="E24" s="98"/>
      <c r="F24" s="96"/>
      <c r="G24" s="98"/>
      <c r="H24" s="96"/>
      <c r="I24" s="98"/>
      <c r="J24" s="96"/>
      <c r="K24" s="98"/>
      <c r="L24" s="96"/>
      <c r="M24" s="98"/>
      <c r="N24" s="116">
        <v>18</v>
      </c>
      <c r="O24" s="97"/>
      <c r="P24" s="98"/>
      <c r="Q24" s="96"/>
      <c r="R24" s="98"/>
      <c r="S24" s="96"/>
      <c r="T24" s="98"/>
      <c r="U24" s="96"/>
      <c r="V24" s="98"/>
      <c r="W24" s="96"/>
      <c r="X24" s="98"/>
      <c r="Y24" s="96"/>
      <c r="Z24" s="98"/>
      <c r="AA24" s="96"/>
      <c r="AB24" s="98"/>
      <c r="AC24" s="117">
        <v>18</v>
      </c>
      <c r="AD24" s="96"/>
      <c r="AE24" s="98"/>
      <c r="AF24" s="96"/>
      <c r="AG24" s="98"/>
      <c r="AH24" s="96"/>
      <c r="AI24" s="98"/>
      <c r="AJ24" s="96"/>
      <c r="AK24" s="98"/>
      <c r="AL24" s="96"/>
      <c r="AM24" s="98">
        <v>3900</v>
      </c>
      <c r="AN24" s="96"/>
      <c r="AO24" s="98"/>
      <c r="AP24" s="96"/>
      <c r="AQ24" s="98"/>
      <c r="AR24" s="117">
        <v>18</v>
      </c>
      <c r="AS24" s="96"/>
      <c r="AT24" s="98"/>
      <c r="AU24" s="96">
        <v>3900</v>
      </c>
      <c r="AV24" s="98"/>
      <c r="AW24" s="96"/>
      <c r="AX24" s="98"/>
      <c r="AY24" s="96"/>
      <c r="AZ24" s="98"/>
      <c r="BA24" s="78">
        <f t="shared" si="0"/>
        <v>0</v>
      </c>
      <c r="BC24" s="41"/>
      <c r="BD24" s="41"/>
      <c r="BE24" s="41"/>
    </row>
    <row r="25" spans="1:57" s="78" customFormat="1" x14ac:dyDescent="0.25">
      <c r="A25" s="114">
        <v>43496</v>
      </c>
      <c r="B25" s="115" t="s">
        <v>154</v>
      </c>
      <c r="C25" s="116">
        <v>19</v>
      </c>
      <c r="D25" s="96"/>
      <c r="E25" s="98"/>
      <c r="F25" s="96"/>
      <c r="G25" s="98"/>
      <c r="H25" s="96"/>
      <c r="I25" s="98"/>
      <c r="J25" s="96"/>
      <c r="K25" s="98"/>
      <c r="L25" s="96"/>
      <c r="M25" s="98"/>
      <c r="N25" s="116">
        <v>19</v>
      </c>
      <c r="O25" s="97"/>
      <c r="P25" s="98"/>
      <c r="Q25" s="96"/>
      <c r="R25" s="98"/>
      <c r="S25" s="96"/>
      <c r="T25" s="98"/>
      <c r="U25" s="96"/>
      <c r="V25" s="98"/>
      <c r="W25" s="96"/>
      <c r="X25" s="98"/>
      <c r="Y25" s="96"/>
      <c r="Z25" s="98"/>
      <c r="AA25" s="96"/>
      <c r="AB25" s="98"/>
      <c r="AC25" s="117">
        <v>19</v>
      </c>
      <c r="AD25" s="96"/>
      <c r="AE25" s="98"/>
      <c r="AF25" s="96"/>
      <c r="AG25" s="98"/>
      <c r="AH25" s="96"/>
      <c r="AI25" s="98"/>
      <c r="AJ25" s="96"/>
      <c r="AK25" s="98">
        <v>550</v>
      </c>
      <c r="AL25" s="96"/>
      <c r="AM25" s="98"/>
      <c r="AN25" s="96"/>
      <c r="AO25" s="98"/>
      <c r="AP25" s="96"/>
      <c r="AQ25" s="98"/>
      <c r="AR25" s="117">
        <v>19</v>
      </c>
      <c r="AS25" s="96"/>
      <c r="AT25" s="98"/>
      <c r="AU25" s="96"/>
      <c r="AV25" s="98"/>
      <c r="AW25" s="96"/>
      <c r="AX25" s="98"/>
      <c r="AY25" s="96">
        <v>550</v>
      </c>
      <c r="AZ25" s="98"/>
      <c r="BA25" s="78">
        <f t="shared" si="0"/>
        <v>0</v>
      </c>
      <c r="BC25" s="41"/>
      <c r="BD25" s="41"/>
      <c r="BE25" s="41"/>
    </row>
    <row r="26" spans="1:57" s="78" customFormat="1" x14ac:dyDescent="0.25">
      <c r="A26" s="118">
        <v>43496</v>
      </c>
      <c r="B26" s="99" t="s">
        <v>152</v>
      </c>
      <c r="C26" s="119">
        <v>20</v>
      </c>
      <c r="D26" s="100"/>
      <c r="E26" s="101"/>
      <c r="F26" s="100"/>
      <c r="G26" s="101"/>
      <c r="H26" s="100"/>
      <c r="I26" s="101"/>
      <c r="J26" s="100"/>
      <c r="K26" s="101"/>
      <c r="L26" s="100"/>
      <c r="M26" s="101"/>
      <c r="N26" s="119">
        <v>20</v>
      </c>
      <c r="O26" s="99"/>
      <c r="P26" s="98"/>
      <c r="Q26" s="100"/>
      <c r="R26" s="101"/>
      <c r="S26" s="100"/>
      <c r="T26" s="101">
        <v>11450</v>
      </c>
      <c r="U26" s="100"/>
      <c r="V26" s="101"/>
      <c r="W26" s="100"/>
      <c r="X26" s="101"/>
      <c r="Y26" s="100">
        <v>11450</v>
      </c>
      <c r="Z26" s="101"/>
      <c r="AA26" s="100"/>
      <c r="AB26" s="101"/>
      <c r="AC26" s="120">
        <v>20</v>
      </c>
      <c r="AD26" s="100"/>
      <c r="AE26" s="101"/>
      <c r="AF26" s="100"/>
      <c r="AG26" s="101"/>
      <c r="AH26" s="100"/>
      <c r="AI26" s="101"/>
      <c r="AJ26" s="100"/>
      <c r="AK26" s="101"/>
      <c r="AL26" s="100"/>
      <c r="AM26" s="101"/>
      <c r="AN26" s="100"/>
      <c r="AO26" s="101"/>
      <c r="AP26" s="100"/>
      <c r="AQ26" s="101"/>
      <c r="AR26" s="120">
        <v>20</v>
      </c>
      <c r="AS26" s="100"/>
      <c r="AT26" s="101"/>
      <c r="AU26" s="100"/>
      <c r="AV26" s="101"/>
      <c r="AW26" s="100"/>
      <c r="AX26" s="101"/>
      <c r="AY26" s="100"/>
      <c r="AZ26" s="101"/>
      <c r="BA26" s="78">
        <f t="shared" si="0"/>
        <v>0</v>
      </c>
      <c r="BC26" s="41"/>
      <c r="BD26" s="41"/>
      <c r="BE26" s="41"/>
    </row>
    <row r="31" spans="1:57" s="78" customFormat="1" x14ac:dyDescent="0.25">
      <c r="A31" s="141" t="s">
        <v>113</v>
      </c>
      <c r="B31" s="41"/>
      <c r="C31" s="41"/>
      <c r="BC31" s="41"/>
      <c r="BD31" s="41"/>
      <c r="BE31" s="41"/>
    </row>
    <row r="32" spans="1:57" s="78" customFormat="1" x14ac:dyDescent="0.25">
      <c r="A32" s="2" t="s">
        <v>27</v>
      </c>
      <c r="B32" s="2" t="s">
        <v>3</v>
      </c>
      <c r="C32" s="4"/>
      <c r="D32" s="9" t="s">
        <v>18</v>
      </c>
      <c r="E32" s="8" t="s">
        <v>198</v>
      </c>
      <c r="F32" s="9" t="s">
        <v>199</v>
      </c>
      <c r="G32" s="8" t="s">
        <v>198</v>
      </c>
      <c r="H32" s="207" t="s">
        <v>11</v>
      </c>
      <c r="BC32" s="41"/>
      <c r="BD32" s="41"/>
      <c r="BE32" s="41"/>
    </row>
    <row r="33" spans="1:57" s="78" customFormat="1" x14ac:dyDescent="0.25">
      <c r="A33" s="5"/>
      <c r="B33" s="5"/>
      <c r="C33" s="7"/>
      <c r="D33" s="11" t="s">
        <v>200</v>
      </c>
      <c r="E33" s="10" t="s">
        <v>197</v>
      </c>
      <c r="F33" s="11" t="s">
        <v>200</v>
      </c>
      <c r="G33" s="10" t="s">
        <v>197</v>
      </c>
      <c r="H33" s="208"/>
      <c r="BC33" s="41"/>
      <c r="BD33" s="41"/>
      <c r="BE33" s="41"/>
    </row>
    <row r="34" spans="1:57" s="78" customFormat="1" x14ac:dyDescent="0.25">
      <c r="A34" s="205" t="s">
        <v>201</v>
      </c>
      <c r="B34" s="209" t="s">
        <v>75</v>
      </c>
      <c r="C34" s="210"/>
      <c r="D34" s="211">
        <v>5000</v>
      </c>
      <c r="E34" s="31"/>
      <c r="F34" s="211"/>
      <c r="G34" s="31"/>
      <c r="H34" s="220">
        <v>32500</v>
      </c>
      <c r="BC34" s="41"/>
      <c r="BD34" s="41"/>
      <c r="BE34" s="41"/>
    </row>
    <row r="35" spans="1:57" s="78" customFormat="1" x14ac:dyDescent="0.25">
      <c r="A35" s="206">
        <v>45322</v>
      </c>
      <c r="B35" s="216" t="s">
        <v>75</v>
      </c>
      <c r="C35" s="29"/>
      <c r="D35" s="217"/>
      <c r="E35" s="32"/>
      <c r="F35" s="217">
        <v>2380</v>
      </c>
      <c r="G35" s="32"/>
      <c r="H35" s="218">
        <v>17550</v>
      </c>
      <c r="BC35" s="41"/>
      <c r="BD35" s="41"/>
      <c r="BE35" s="41"/>
    </row>
    <row r="36" spans="1:57" s="78" customFormat="1" x14ac:dyDescent="0.25">
      <c r="A36" s="206">
        <v>45322</v>
      </c>
      <c r="B36" s="216" t="s">
        <v>75</v>
      </c>
      <c r="C36" s="29"/>
      <c r="D36" s="217"/>
      <c r="E36" s="32"/>
      <c r="F36" s="217">
        <v>1705</v>
      </c>
      <c r="G36" s="32"/>
      <c r="H36" s="218">
        <v>3500</v>
      </c>
      <c r="BC36" s="41"/>
      <c r="BD36" s="41"/>
      <c r="BE36" s="41"/>
    </row>
    <row r="37" spans="1:57" s="78" customFormat="1" x14ac:dyDescent="0.25">
      <c r="A37" s="206" t="s">
        <v>201</v>
      </c>
      <c r="B37" s="216" t="s">
        <v>75</v>
      </c>
      <c r="C37" s="29"/>
      <c r="D37" s="217"/>
      <c r="E37" s="32"/>
      <c r="F37" s="217">
        <v>2600</v>
      </c>
      <c r="G37" s="32"/>
      <c r="H37" s="218">
        <v>11450</v>
      </c>
      <c r="BC37" s="41"/>
      <c r="BD37" s="41"/>
      <c r="BE37" s="41"/>
    </row>
    <row r="38" spans="1:57" s="78" customFormat="1" x14ac:dyDescent="0.25">
      <c r="A38" s="206">
        <v>45322</v>
      </c>
      <c r="B38" s="216" t="s">
        <v>7</v>
      </c>
      <c r="C38" s="29"/>
      <c r="D38" s="217">
        <v>5400</v>
      </c>
      <c r="E38" s="32"/>
      <c r="F38" s="217">
        <v>2770</v>
      </c>
      <c r="G38" s="32"/>
      <c r="H38" s="218">
        <v>4583</v>
      </c>
      <c r="BC38" s="41"/>
      <c r="BD38" s="41"/>
      <c r="BE38" s="41"/>
    </row>
    <row r="39" spans="1:57" s="78" customFormat="1" x14ac:dyDescent="0.25">
      <c r="A39" s="206">
        <v>45322</v>
      </c>
      <c r="B39" s="216" t="s">
        <v>30</v>
      </c>
      <c r="C39" s="29"/>
      <c r="D39" s="217">
        <v>5050</v>
      </c>
      <c r="E39" s="32"/>
      <c r="F39" s="217">
        <v>2940</v>
      </c>
      <c r="G39" s="32"/>
      <c r="H39" s="218">
        <v>3900</v>
      </c>
      <c r="BC39" s="41"/>
      <c r="BD39" s="41"/>
      <c r="BE39" s="41"/>
    </row>
    <row r="40" spans="1:57" s="78" customFormat="1" x14ac:dyDescent="0.25">
      <c r="A40" s="206">
        <v>45322</v>
      </c>
      <c r="B40" s="216" t="s">
        <v>202</v>
      </c>
      <c r="C40" s="29"/>
      <c r="D40" s="217">
        <v>5400</v>
      </c>
      <c r="E40" s="32"/>
      <c r="F40" s="217">
        <v>2780</v>
      </c>
      <c r="G40" s="32"/>
      <c r="H40" s="218">
        <v>550</v>
      </c>
      <c r="BC40" s="41"/>
      <c r="BD40" s="41"/>
      <c r="BE40" s="41"/>
    </row>
    <row r="41" spans="1:57" s="78" customFormat="1" x14ac:dyDescent="0.25">
      <c r="A41" s="206">
        <v>45322</v>
      </c>
      <c r="B41" s="216" t="s">
        <v>152</v>
      </c>
      <c r="C41" s="29"/>
      <c r="D41" s="217">
        <v>2600</v>
      </c>
      <c r="E41" s="32"/>
      <c r="F41" s="217">
        <v>2380</v>
      </c>
      <c r="G41" s="32"/>
      <c r="H41" s="218">
        <v>11450</v>
      </c>
      <c r="BC41" s="41"/>
      <c r="BD41" s="41"/>
      <c r="BE41" s="41"/>
    </row>
    <row r="42" spans="1:57" s="78" customFormat="1" x14ac:dyDescent="0.25">
      <c r="A42" s="212"/>
      <c r="B42" s="213"/>
      <c r="C42" s="214"/>
      <c r="D42" s="215"/>
      <c r="E42" s="33"/>
      <c r="F42" s="215"/>
      <c r="G42" s="33"/>
      <c r="H42" s="219"/>
      <c r="BC42" s="41"/>
      <c r="BD42" s="41"/>
      <c r="BE42" s="41"/>
    </row>
  </sheetData>
  <mergeCells count="52">
    <mergeCell ref="L5:M5"/>
    <mergeCell ref="AW5:AX5"/>
    <mergeCell ref="AY5:AZ5"/>
    <mergeCell ref="AJ5:AK5"/>
    <mergeCell ref="AL5:AM5"/>
    <mergeCell ref="AN5:AO5"/>
    <mergeCell ref="AP5:AQ5"/>
    <mergeCell ref="AS5:AT5"/>
    <mergeCell ref="AU5:AV5"/>
    <mergeCell ref="AR4:AR6"/>
    <mergeCell ref="AW4:AX4"/>
    <mergeCell ref="AY4:AZ4"/>
    <mergeCell ref="AP4:AQ4"/>
    <mergeCell ref="AS4:AT4"/>
    <mergeCell ref="AU4:AV4"/>
    <mergeCell ref="AL4:AM4"/>
    <mergeCell ref="AN4:AO4"/>
    <mergeCell ref="AJ4:AK4"/>
    <mergeCell ref="AA5:AB5"/>
    <mergeCell ref="AD5:AE5"/>
    <mergeCell ref="AF5:AG5"/>
    <mergeCell ref="AH5:AI5"/>
    <mergeCell ref="AA4:AB4"/>
    <mergeCell ref="AD4:AE4"/>
    <mergeCell ref="AF4:AG4"/>
    <mergeCell ref="AH4:AI4"/>
    <mergeCell ref="AC4:AC6"/>
    <mergeCell ref="W5:X5"/>
    <mergeCell ref="Y5:Z5"/>
    <mergeCell ref="J3:K3"/>
    <mergeCell ref="U3:X3"/>
    <mergeCell ref="L4:M4"/>
    <mergeCell ref="N4:N6"/>
    <mergeCell ref="Q4:R4"/>
    <mergeCell ref="S4:T4"/>
    <mergeCell ref="U4:V4"/>
    <mergeCell ref="W4:X4"/>
    <mergeCell ref="O4:P4"/>
    <mergeCell ref="O5:P5"/>
    <mergeCell ref="Q5:R5"/>
    <mergeCell ref="S5:T5"/>
    <mergeCell ref="U5:V5"/>
    <mergeCell ref="Y4:Z4"/>
    <mergeCell ref="C4:C6"/>
    <mergeCell ref="D4:E4"/>
    <mergeCell ref="F4:G4"/>
    <mergeCell ref="H4:I4"/>
    <mergeCell ref="J4:K4"/>
    <mergeCell ref="D5:E5"/>
    <mergeCell ref="F5:G5"/>
    <mergeCell ref="H5:I5"/>
    <mergeCell ref="J5:K5"/>
  </mergeCells>
  <pageMargins left="0.19685039370078741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9.3</oddHeader>
    <oddFooter>&amp;CSide &amp;P av &amp;N</oddFooter>
  </headerFooter>
  <colBreaks count="3" manualBreakCount="3">
    <brk id="13" max="1048575" man="1"/>
    <brk id="28" max="1048575" man="1"/>
    <brk id="4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8159-0B01-4109-8A9D-D6F73520F9E0}">
  <dimension ref="A1:BB57"/>
  <sheetViews>
    <sheetView showGridLines="0" showZeros="0" zoomScaleNormal="100" workbookViewId="0">
      <selection activeCell="P21" sqref="P21"/>
    </sheetView>
  </sheetViews>
  <sheetFormatPr baseColWidth="10" defaultRowHeight="15.75" x14ac:dyDescent="0.25"/>
  <cols>
    <col min="1" max="1" width="6.7109375" style="102" bestFit="1" customWidth="1"/>
    <col min="2" max="2" width="19.85546875" style="41" bestFit="1" customWidth="1"/>
    <col min="3" max="3" width="4.42578125" style="41" bestFit="1" customWidth="1"/>
    <col min="4" max="4" width="3.28515625" style="41" bestFit="1" customWidth="1"/>
    <col min="5" max="14" width="9.7109375" style="78" customWidth="1"/>
    <col min="15" max="15" width="3.28515625" style="78" bestFit="1" customWidth="1"/>
    <col min="16" max="18" width="9.7109375" style="78" customWidth="1"/>
    <col min="19" max="19" width="9.5703125" style="78" customWidth="1"/>
    <col min="20" max="29" width="9.7109375" style="78" customWidth="1"/>
    <col min="30" max="30" width="3.28515625" style="78" customWidth="1"/>
    <col min="31" max="44" width="9.7109375" style="78" customWidth="1"/>
    <col min="45" max="45" width="3.28515625" style="78" customWidth="1"/>
    <col min="46" max="53" width="9.7109375" style="78" customWidth="1"/>
    <col min="54" max="54" width="12.42578125" style="41" bestFit="1" customWidth="1"/>
    <col min="55" max="16384" width="11.42578125" style="41"/>
  </cols>
  <sheetData>
    <row r="1" spans="1:52" x14ac:dyDescent="0.25">
      <c r="A1" s="141" t="s">
        <v>213</v>
      </c>
      <c r="C1" s="188" t="s">
        <v>217</v>
      </c>
    </row>
    <row r="2" spans="1:52" x14ac:dyDescent="0.25">
      <c r="A2" s="102" t="s">
        <v>77</v>
      </c>
      <c r="I2" s="281" t="s">
        <v>106</v>
      </c>
      <c r="J2" s="283"/>
      <c r="K2" s="283"/>
      <c r="L2" s="283"/>
      <c r="M2" s="283"/>
      <c r="N2" s="282"/>
    </row>
    <row r="3" spans="1:52" s="104" customFormat="1" ht="15.75" customHeight="1" x14ac:dyDescent="0.25">
      <c r="A3" s="122"/>
      <c r="B3" s="123"/>
      <c r="C3" s="123"/>
      <c r="D3" s="284" t="s">
        <v>56</v>
      </c>
      <c r="E3" s="273">
        <v>1220</v>
      </c>
      <c r="F3" s="274"/>
      <c r="G3" s="275">
        <v>1240</v>
      </c>
      <c r="H3" s="274"/>
      <c r="I3" s="275" t="s">
        <v>78</v>
      </c>
      <c r="J3" s="274"/>
      <c r="K3" s="275" t="s">
        <v>79</v>
      </c>
      <c r="L3" s="274"/>
      <c r="M3" s="275" t="s">
        <v>80</v>
      </c>
      <c r="N3" s="274"/>
      <c r="O3" s="284" t="s">
        <v>56</v>
      </c>
      <c r="P3" s="275" t="s">
        <v>194</v>
      </c>
      <c r="Q3" s="274"/>
      <c r="R3" s="275">
        <v>2050</v>
      </c>
      <c r="S3" s="274"/>
      <c r="T3" s="275">
        <v>2220</v>
      </c>
      <c r="U3" s="274"/>
      <c r="V3" s="275">
        <v>2380</v>
      </c>
      <c r="W3" s="274"/>
      <c r="X3" s="275">
        <v>2600</v>
      </c>
      <c r="Y3" s="274"/>
      <c r="Z3" s="275" t="s">
        <v>23</v>
      </c>
      <c r="AA3" s="274"/>
      <c r="AB3" s="275" t="s">
        <v>60</v>
      </c>
      <c r="AC3" s="274"/>
      <c r="AD3" s="287" t="s">
        <v>56</v>
      </c>
      <c r="AE3" s="275">
        <v>2940</v>
      </c>
      <c r="AF3" s="274"/>
      <c r="AG3" s="275">
        <v>3000</v>
      </c>
      <c r="AH3" s="274"/>
      <c r="AI3" s="275">
        <v>5000</v>
      </c>
      <c r="AJ3" s="274"/>
      <c r="AK3" s="275">
        <v>5050</v>
      </c>
      <c r="AL3" s="274"/>
      <c r="AM3" s="275" t="s">
        <v>193</v>
      </c>
      <c r="AN3" s="274"/>
      <c r="AO3" s="275">
        <v>5400</v>
      </c>
      <c r="AP3" s="274"/>
      <c r="AQ3" s="275">
        <v>6010</v>
      </c>
      <c r="AR3" s="274"/>
      <c r="AS3" s="287" t="s">
        <v>56</v>
      </c>
      <c r="AT3" s="275">
        <v>7000</v>
      </c>
      <c r="AU3" s="274"/>
      <c r="AV3" s="275" t="s">
        <v>192</v>
      </c>
      <c r="AW3" s="274"/>
      <c r="AX3" s="275">
        <v>8100</v>
      </c>
      <c r="AY3" s="274"/>
    </row>
    <row r="4" spans="1:52" ht="15.75" customHeight="1" x14ac:dyDescent="0.25">
      <c r="A4" s="124"/>
      <c r="B4" s="106"/>
      <c r="C4" s="55" t="s">
        <v>81</v>
      </c>
      <c r="D4" s="285"/>
      <c r="E4" s="276" t="s">
        <v>62</v>
      </c>
      <c r="F4" s="277"/>
      <c r="G4" s="278" t="s">
        <v>63</v>
      </c>
      <c r="H4" s="277"/>
      <c r="I4" s="278" t="s">
        <v>82</v>
      </c>
      <c r="J4" s="277"/>
      <c r="K4" s="278" t="s">
        <v>83</v>
      </c>
      <c r="L4" s="277"/>
      <c r="M4" s="278" t="s">
        <v>84</v>
      </c>
      <c r="N4" s="277"/>
      <c r="O4" s="285"/>
      <c r="P4" s="278" t="s">
        <v>85</v>
      </c>
      <c r="Q4" s="277"/>
      <c r="R4" s="278" t="s">
        <v>67</v>
      </c>
      <c r="S4" s="277"/>
      <c r="T4" s="278" t="s">
        <v>157</v>
      </c>
      <c r="U4" s="277"/>
      <c r="V4" s="279" t="s">
        <v>68</v>
      </c>
      <c r="W4" s="280"/>
      <c r="X4" s="278" t="s">
        <v>5</v>
      </c>
      <c r="Y4" s="277"/>
      <c r="Z4" s="278" t="s">
        <v>24</v>
      </c>
      <c r="AA4" s="277"/>
      <c r="AB4" s="278" t="s">
        <v>72</v>
      </c>
      <c r="AC4" s="277"/>
      <c r="AD4" s="288"/>
      <c r="AE4" s="278" t="s">
        <v>137</v>
      </c>
      <c r="AF4" s="277"/>
      <c r="AG4" s="278" t="s">
        <v>86</v>
      </c>
      <c r="AH4" s="277"/>
      <c r="AI4" s="278" t="s">
        <v>75</v>
      </c>
      <c r="AJ4" s="277"/>
      <c r="AK4" s="278" t="s">
        <v>30</v>
      </c>
      <c r="AL4" s="277"/>
      <c r="AM4" s="278" t="s">
        <v>87</v>
      </c>
      <c r="AN4" s="277"/>
      <c r="AO4" s="278" t="s">
        <v>7</v>
      </c>
      <c r="AP4" s="277"/>
      <c r="AQ4" s="278" t="s">
        <v>88</v>
      </c>
      <c r="AR4" s="277"/>
      <c r="AS4" s="288"/>
      <c r="AT4" s="278" t="s">
        <v>89</v>
      </c>
      <c r="AU4" s="277"/>
      <c r="AV4" s="278" t="s">
        <v>76</v>
      </c>
      <c r="AW4" s="277"/>
      <c r="AX4" s="278" t="s">
        <v>90</v>
      </c>
      <c r="AY4" s="277"/>
    </row>
    <row r="5" spans="1:52" x14ac:dyDescent="0.25">
      <c r="A5" s="125" t="s">
        <v>27</v>
      </c>
      <c r="B5" s="52" t="s">
        <v>3</v>
      </c>
      <c r="C5" s="68" t="s">
        <v>91</v>
      </c>
      <c r="D5" s="286"/>
      <c r="E5" s="53" t="s">
        <v>18</v>
      </c>
      <c r="F5" s="53" t="s">
        <v>19</v>
      </c>
      <c r="G5" s="53" t="s">
        <v>18</v>
      </c>
      <c r="H5" s="53" t="s">
        <v>19</v>
      </c>
      <c r="I5" s="53" t="s">
        <v>18</v>
      </c>
      <c r="J5" s="53" t="s">
        <v>19</v>
      </c>
      <c r="K5" s="53" t="s">
        <v>18</v>
      </c>
      <c r="L5" s="53" t="s">
        <v>19</v>
      </c>
      <c r="M5" s="53" t="s">
        <v>18</v>
      </c>
      <c r="N5" s="53" t="s">
        <v>19</v>
      </c>
      <c r="O5" s="286"/>
      <c r="P5" s="53" t="s">
        <v>18</v>
      </c>
      <c r="Q5" s="53" t="s">
        <v>19</v>
      </c>
      <c r="R5" s="53" t="s">
        <v>18</v>
      </c>
      <c r="S5" s="53" t="s">
        <v>19</v>
      </c>
      <c r="T5" s="53" t="s">
        <v>18</v>
      </c>
      <c r="U5" s="53" t="s">
        <v>19</v>
      </c>
      <c r="V5" s="108" t="s">
        <v>18</v>
      </c>
      <c r="W5" s="108" t="s">
        <v>19</v>
      </c>
      <c r="X5" s="53" t="s">
        <v>18</v>
      </c>
      <c r="Y5" s="53" t="s">
        <v>19</v>
      </c>
      <c r="Z5" s="53" t="s">
        <v>18</v>
      </c>
      <c r="AA5" s="53" t="s">
        <v>19</v>
      </c>
      <c r="AB5" s="53" t="s">
        <v>18</v>
      </c>
      <c r="AC5" s="53" t="s">
        <v>19</v>
      </c>
      <c r="AD5" s="289"/>
      <c r="AE5" s="53" t="s">
        <v>18</v>
      </c>
      <c r="AF5" s="53" t="s">
        <v>19</v>
      </c>
      <c r="AG5" s="53" t="s">
        <v>18</v>
      </c>
      <c r="AH5" s="53" t="s">
        <v>19</v>
      </c>
      <c r="AI5" s="53" t="s">
        <v>18</v>
      </c>
      <c r="AJ5" s="53" t="s">
        <v>19</v>
      </c>
      <c r="AK5" s="53" t="s">
        <v>18</v>
      </c>
      <c r="AL5" s="53" t="s">
        <v>19</v>
      </c>
      <c r="AM5" s="53" t="s">
        <v>18</v>
      </c>
      <c r="AN5" s="53" t="s">
        <v>19</v>
      </c>
      <c r="AO5" s="53" t="s">
        <v>18</v>
      </c>
      <c r="AP5" s="53" t="s">
        <v>19</v>
      </c>
      <c r="AQ5" s="53" t="s">
        <v>18</v>
      </c>
      <c r="AR5" s="53" t="s">
        <v>19</v>
      </c>
      <c r="AS5" s="289"/>
      <c r="AT5" s="109" t="s">
        <v>18</v>
      </c>
      <c r="AU5" s="109" t="s">
        <v>19</v>
      </c>
      <c r="AV5" s="53" t="s">
        <v>18</v>
      </c>
      <c r="AW5" s="53" t="s">
        <v>19</v>
      </c>
      <c r="AX5" s="109" t="s">
        <v>18</v>
      </c>
      <c r="AY5" s="109" t="s">
        <v>19</v>
      </c>
    </row>
    <row r="6" spans="1:52" x14ac:dyDescent="0.25">
      <c r="A6" s="126">
        <v>38706</v>
      </c>
      <c r="B6" s="88" t="s">
        <v>92</v>
      </c>
      <c r="C6" s="112">
        <v>514</v>
      </c>
      <c r="D6" s="112">
        <v>1</v>
      </c>
      <c r="E6" s="127">
        <v>285000</v>
      </c>
      <c r="F6" s="128"/>
      <c r="G6" s="127">
        <v>84000</v>
      </c>
      <c r="H6" s="128"/>
      <c r="I6" s="127">
        <v>69000</v>
      </c>
      <c r="J6" s="128">
        <v>42000</v>
      </c>
      <c r="K6" s="127">
        <v>131000</v>
      </c>
      <c r="L6" s="128">
        <v>116000</v>
      </c>
      <c r="M6" s="127"/>
      <c r="N6" s="128"/>
      <c r="O6" s="112">
        <v>1</v>
      </c>
      <c r="P6" s="127">
        <v>10000</v>
      </c>
      <c r="Q6" s="128"/>
      <c r="R6" s="127"/>
      <c r="S6" s="128">
        <v>125000</v>
      </c>
      <c r="T6" s="127">
        <v>4000</v>
      </c>
      <c r="U6" s="128">
        <v>90000</v>
      </c>
      <c r="V6" s="127">
        <v>1047026</v>
      </c>
      <c r="W6" s="128">
        <v>980063</v>
      </c>
      <c r="X6" s="127"/>
      <c r="Y6" s="128"/>
      <c r="Z6" s="127">
        <v>38950</v>
      </c>
      <c r="AA6" s="128">
        <v>50455</v>
      </c>
      <c r="AB6" s="127"/>
      <c r="AC6" s="128">
        <v>5922</v>
      </c>
      <c r="AD6" s="113">
        <v>1</v>
      </c>
      <c r="AE6" s="127"/>
      <c r="AF6" s="128">
        <v>42000</v>
      </c>
      <c r="AG6" s="127">
        <v>11000</v>
      </c>
      <c r="AH6" s="128">
        <v>932295</v>
      </c>
      <c r="AI6" s="127">
        <v>350000</v>
      </c>
      <c r="AJ6" s="128"/>
      <c r="AK6" s="127">
        <v>42000</v>
      </c>
      <c r="AL6" s="128"/>
      <c r="AM6" s="127">
        <v>7840</v>
      </c>
      <c r="AN6" s="128"/>
      <c r="AO6" s="127">
        <v>56377</v>
      </c>
      <c r="AP6" s="128"/>
      <c r="AQ6" s="127"/>
      <c r="AR6" s="128"/>
      <c r="AS6" s="113">
        <v>1</v>
      </c>
      <c r="AT6" s="127">
        <v>56450</v>
      </c>
      <c r="AU6" s="128"/>
      <c r="AV6" s="127">
        <v>182143</v>
      </c>
      <c r="AW6" s="128"/>
      <c r="AX6" s="127">
        <v>8949</v>
      </c>
      <c r="AY6" s="128"/>
      <c r="AZ6" s="78">
        <f>E6-F6+G6-H6+I6-J6+K6-L6+M6-N6+P6-Q6+R6-S6+T6-U6+V6-W6+X6-Y6+Z6-AA6+AB6-AC6+AE6-AF6+AG6-AH6+AI6-AJ6+AK6-AL6+AM6-AN6+AO6-AP6+AQ6-AR6+AT6-AU6+AV6-AW6+AX6-AY6</f>
        <v>0</v>
      </c>
    </row>
    <row r="7" spans="1:52" x14ac:dyDescent="0.25">
      <c r="A7" s="114">
        <v>43820</v>
      </c>
      <c r="B7" s="97" t="s">
        <v>75</v>
      </c>
      <c r="C7" s="116">
        <v>515</v>
      </c>
      <c r="D7" s="116">
        <v>2</v>
      </c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16">
        <v>2</v>
      </c>
      <c r="P7" s="129"/>
      <c r="Q7" s="130">
        <v>10000</v>
      </c>
      <c r="R7" s="129"/>
      <c r="S7" s="130"/>
      <c r="T7" s="129"/>
      <c r="U7" s="130"/>
      <c r="V7" s="129"/>
      <c r="W7" s="130">
        <v>58000</v>
      </c>
      <c r="X7" s="129"/>
      <c r="Y7" s="130">
        <v>12000</v>
      </c>
      <c r="Z7" s="129"/>
      <c r="AA7" s="130"/>
      <c r="AB7" s="129"/>
      <c r="AC7" s="130"/>
      <c r="AD7" s="117">
        <v>2</v>
      </c>
      <c r="AE7" s="129"/>
      <c r="AF7" s="130"/>
      <c r="AG7" s="129"/>
      <c r="AH7" s="130"/>
      <c r="AI7" s="129">
        <v>80000</v>
      </c>
      <c r="AJ7" s="130"/>
      <c r="AK7" s="129"/>
      <c r="AL7" s="130"/>
      <c r="AM7" s="129"/>
      <c r="AN7" s="130"/>
      <c r="AO7" s="129"/>
      <c r="AP7" s="130"/>
      <c r="AQ7" s="129"/>
      <c r="AR7" s="130"/>
      <c r="AS7" s="117">
        <v>2</v>
      </c>
      <c r="AT7" s="129"/>
      <c r="AU7" s="130"/>
      <c r="AV7" s="129"/>
      <c r="AW7" s="130"/>
      <c r="AX7" s="129"/>
      <c r="AY7" s="130"/>
      <c r="AZ7" s="78">
        <f t="shared" ref="AZ7:AZ16" si="0">E7-F7+G7-H7+I7-J7+K7-L7+M7-N7+P7-Q7+R7-S7+T7-U7+V7-W7+X7-Y7+Z7-AA7+AB7-AC7+AE7-AF7+AG7-AH7+AI7-AJ7+AK7-AL7+AM7-AN7+AO7-AP7+AQ7-AR7+AT7-AU7+AV7-AW7+AX7-AY7</f>
        <v>0</v>
      </c>
    </row>
    <row r="8" spans="1:52" x14ac:dyDescent="0.25">
      <c r="A8" s="114">
        <v>43820</v>
      </c>
      <c r="B8" s="97" t="s">
        <v>152</v>
      </c>
      <c r="C8" s="116">
        <v>516</v>
      </c>
      <c r="D8" s="116">
        <v>3</v>
      </c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16">
        <v>3</v>
      </c>
      <c r="P8" s="129"/>
      <c r="Q8" s="130"/>
      <c r="R8" s="129"/>
      <c r="S8" s="130"/>
      <c r="T8" s="129"/>
      <c r="U8" s="130"/>
      <c r="V8" s="129"/>
      <c r="W8" s="130">
        <v>12000</v>
      </c>
      <c r="X8" s="129">
        <v>12000</v>
      </c>
      <c r="Y8" s="130"/>
      <c r="Z8" s="129"/>
      <c r="AA8" s="130"/>
      <c r="AB8" s="129"/>
      <c r="AC8" s="130"/>
      <c r="AD8" s="117">
        <v>3</v>
      </c>
      <c r="AE8" s="129"/>
      <c r="AF8" s="130"/>
      <c r="AG8" s="129"/>
      <c r="AH8" s="130"/>
      <c r="AI8" s="129"/>
      <c r="AJ8" s="130"/>
      <c r="AK8" s="129"/>
      <c r="AL8" s="130"/>
      <c r="AM8" s="129"/>
      <c r="AN8" s="130"/>
      <c r="AO8" s="129"/>
      <c r="AP8" s="130"/>
      <c r="AQ8" s="129"/>
      <c r="AR8" s="130"/>
      <c r="AS8" s="117">
        <v>3</v>
      </c>
      <c r="AT8" s="129"/>
      <c r="AU8" s="130"/>
      <c r="AV8" s="129"/>
      <c r="AW8" s="130"/>
      <c r="AX8" s="129"/>
      <c r="AY8" s="130"/>
      <c r="AZ8" s="78">
        <f t="shared" si="0"/>
        <v>0</v>
      </c>
    </row>
    <row r="9" spans="1:52" x14ac:dyDescent="0.25">
      <c r="A9" s="114">
        <v>43820</v>
      </c>
      <c r="B9" s="97" t="s">
        <v>7</v>
      </c>
      <c r="C9" s="116">
        <v>517</v>
      </c>
      <c r="D9" s="116">
        <v>4</v>
      </c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16">
        <v>4</v>
      </c>
      <c r="P9" s="129"/>
      <c r="Q9" s="130"/>
      <c r="R9" s="129"/>
      <c r="S9" s="130"/>
      <c r="T9" s="129"/>
      <c r="U9" s="130"/>
      <c r="V9" s="129"/>
      <c r="W9" s="130"/>
      <c r="X9" s="129"/>
      <c r="Y9" s="130"/>
      <c r="Z9" s="129"/>
      <c r="AA9" s="130">
        <v>11280</v>
      </c>
      <c r="AB9" s="129"/>
      <c r="AC9" s="130"/>
      <c r="AD9" s="117">
        <v>4</v>
      </c>
      <c r="AE9" s="129"/>
      <c r="AF9" s="130"/>
      <c r="AG9" s="129"/>
      <c r="AH9" s="130"/>
      <c r="AI9" s="129"/>
      <c r="AJ9" s="130"/>
      <c r="AK9" s="129"/>
      <c r="AL9" s="130"/>
      <c r="AM9" s="129"/>
      <c r="AN9" s="130"/>
      <c r="AO9" s="129">
        <v>11280</v>
      </c>
      <c r="AP9" s="130"/>
      <c r="AQ9" s="129"/>
      <c r="AR9" s="130"/>
      <c r="AS9" s="117">
        <v>4</v>
      </c>
      <c r="AT9" s="129"/>
      <c r="AU9" s="130"/>
      <c r="AV9" s="129"/>
      <c r="AW9" s="130"/>
      <c r="AX9" s="129"/>
      <c r="AY9" s="130"/>
      <c r="AZ9" s="78">
        <f t="shared" si="0"/>
        <v>0</v>
      </c>
    </row>
    <row r="10" spans="1:52" x14ac:dyDescent="0.25">
      <c r="A10" s="114" t="s">
        <v>158</v>
      </c>
      <c r="B10" s="97" t="s">
        <v>137</v>
      </c>
      <c r="C10" s="116">
        <v>518</v>
      </c>
      <c r="D10" s="116">
        <v>5</v>
      </c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16">
        <v>5</v>
      </c>
      <c r="P10" s="129"/>
      <c r="Q10" s="130"/>
      <c r="R10" s="129"/>
      <c r="S10" s="130"/>
      <c r="T10" s="129"/>
      <c r="U10" s="130"/>
      <c r="V10" s="129"/>
      <c r="W10" s="130"/>
      <c r="X10" s="129"/>
      <c r="Y10" s="130"/>
      <c r="Z10" s="129"/>
      <c r="AA10" s="130"/>
      <c r="AB10" s="129"/>
      <c r="AC10" s="130"/>
      <c r="AD10" s="117">
        <v>5</v>
      </c>
      <c r="AE10" s="129"/>
      <c r="AF10" s="130">
        <f>AI7*0.12</f>
        <v>9600</v>
      </c>
      <c r="AG10" s="129"/>
      <c r="AH10" s="130"/>
      <c r="AI10" s="129"/>
      <c r="AJ10" s="130"/>
      <c r="AK10" s="129">
        <f>AF10</f>
        <v>9600</v>
      </c>
      <c r="AL10" s="130"/>
      <c r="AM10" s="129"/>
      <c r="AN10" s="130"/>
      <c r="AO10" s="129"/>
      <c r="AP10" s="130"/>
      <c r="AQ10" s="129"/>
      <c r="AR10" s="130"/>
      <c r="AS10" s="117">
        <v>5</v>
      </c>
      <c r="AT10" s="129"/>
      <c r="AU10" s="130"/>
      <c r="AV10" s="129"/>
      <c r="AW10" s="130"/>
      <c r="AX10" s="129"/>
      <c r="AY10" s="130"/>
      <c r="AZ10" s="78">
        <f t="shared" si="0"/>
        <v>0</v>
      </c>
    </row>
    <row r="11" spans="1:52" x14ac:dyDescent="0.25">
      <c r="A11" s="114" t="s">
        <v>158</v>
      </c>
      <c r="B11" s="97" t="s">
        <v>159</v>
      </c>
      <c r="C11" s="116">
        <v>519</v>
      </c>
      <c r="D11" s="116">
        <v>6</v>
      </c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16">
        <v>6</v>
      </c>
      <c r="P11" s="129"/>
      <c r="Q11" s="130"/>
      <c r="R11" s="129"/>
      <c r="S11" s="130"/>
      <c r="T11" s="129"/>
      <c r="U11" s="130"/>
      <c r="V11" s="129"/>
      <c r="W11" s="130"/>
      <c r="X11" s="129"/>
      <c r="Y11" s="130"/>
      <c r="Z11" s="129"/>
      <c r="AA11" s="130"/>
      <c r="AB11" s="129"/>
      <c r="AC11" s="130">
        <v>1354</v>
      </c>
      <c r="AD11" s="117">
        <v>6</v>
      </c>
      <c r="AE11" s="129"/>
      <c r="AF11" s="130"/>
      <c r="AG11" s="129"/>
      <c r="AH11" s="130"/>
      <c r="AI11" s="129"/>
      <c r="AJ11" s="130"/>
      <c r="AK11" s="129"/>
      <c r="AL11" s="130"/>
      <c r="AM11" s="129"/>
      <c r="AN11" s="130"/>
      <c r="AO11" s="129">
        <v>1354</v>
      </c>
      <c r="AP11" s="130"/>
      <c r="AQ11" s="129"/>
      <c r="AR11" s="130"/>
      <c r="AS11" s="117">
        <v>6</v>
      </c>
      <c r="AT11" s="129"/>
      <c r="AU11" s="130"/>
      <c r="AV11" s="129"/>
      <c r="AW11" s="130"/>
      <c r="AX11" s="129"/>
      <c r="AY11" s="130"/>
      <c r="AZ11" s="78">
        <f t="shared" si="0"/>
        <v>0</v>
      </c>
    </row>
    <row r="12" spans="1:52" x14ac:dyDescent="0.25">
      <c r="A12" s="114">
        <v>43826</v>
      </c>
      <c r="B12" s="97" t="s">
        <v>160</v>
      </c>
      <c r="C12" s="116">
        <v>520</v>
      </c>
      <c r="D12" s="116">
        <v>7</v>
      </c>
      <c r="E12" s="129"/>
      <c r="F12" s="130"/>
      <c r="G12" s="129"/>
      <c r="H12" s="130"/>
      <c r="I12" s="129"/>
      <c r="J12" s="130"/>
      <c r="K12" s="129"/>
      <c r="L12" s="130"/>
      <c r="M12" s="129">
        <v>8600</v>
      </c>
      <c r="N12" s="130"/>
      <c r="O12" s="116">
        <v>7</v>
      </c>
      <c r="P12" s="129"/>
      <c r="Q12" s="130"/>
      <c r="R12" s="129"/>
      <c r="S12" s="130"/>
      <c r="T12" s="129"/>
      <c r="U12" s="130"/>
      <c r="V12" s="129"/>
      <c r="W12" s="130"/>
      <c r="X12" s="129"/>
      <c r="Y12" s="130"/>
      <c r="Z12" s="129"/>
      <c r="AA12" s="130"/>
      <c r="AB12" s="129"/>
      <c r="AC12" s="130"/>
      <c r="AD12" s="117">
        <v>7</v>
      </c>
      <c r="AE12" s="129"/>
      <c r="AF12" s="130"/>
      <c r="AG12" s="129"/>
      <c r="AH12" s="130">
        <v>8600</v>
      </c>
      <c r="AI12" s="129"/>
      <c r="AJ12" s="130"/>
      <c r="AK12" s="129"/>
      <c r="AL12" s="130"/>
      <c r="AM12" s="129"/>
      <c r="AN12" s="130"/>
      <c r="AO12" s="129"/>
      <c r="AP12" s="130"/>
      <c r="AQ12" s="129"/>
      <c r="AR12" s="130"/>
      <c r="AS12" s="117">
        <v>7</v>
      </c>
      <c r="AT12" s="129"/>
      <c r="AU12" s="130"/>
      <c r="AV12" s="129"/>
      <c r="AW12" s="130"/>
      <c r="AX12" s="129"/>
      <c r="AY12" s="130"/>
      <c r="AZ12" s="78">
        <f t="shared" si="0"/>
        <v>0</v>
      </c>
    </row>
    <row r="13" spans="1:52" x14ac:dyDescent="0.25">
      <c r="A13" s="114">
        <v>43826</v>
      </c>
      <c r="B13" s="97" t="s">
        <v>172</v>
      </c>
      <c r="C13" s="116">
        <v>521</v>
      </c>
      <c r="D13" s="116">
        <v>8</v>
      </c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16">
        <v>8</v>
      </c>
      <c r="P13" s="129"/>
      <c r="Q13" s="130"/>
      <c r="R13" s="129"/>
      <c r="S13" s="130"/>
      <c r="T13" s="129"/>
      <c r="U13" s="130"/>
      <c r="V13" s="129"/>
      <c r="W13" s="130">
        <v>3650</v>
      </c>
      <c r="X13" s="129"/>
      <c r="Y13" s="130"/>
      <c r="Z13" s="129"/>
      <c r="AA13" s="130"/>
      <c r="AB13" s="129"/>
      <c r="AC13" s="130"/>
      <c r="AD13" s="117">
        <v>8</v>
      </c>
      <c r="AE13" s="129"/>
      <c r="AF13" s="130"/>
      <c r="AG13" s="129"/>
      <c r="AH13" s="130"/>
      <c r="AI13" s="129"/>
      <c r="AJ13" s="130"/>
      <c r="AK13" s="129"/>
      <c r="AL13" s="130"/>
      <c r="AM13" s="129"/>
      <c r="AN13" s="130"/>
      <c r="AO13" s="129"/>
      <c r="AP13" s="130"/>
      <c r="AQ13" s="129"/>
      <c r="AR13" s="130"/>
      <c r="AS13" s="117">
        <v>8</v>
      </c>
      <c r="AT13" s="129"/>
      <c r="AU13" s="130"/>
      <c r="AV13" s="129">
        <v>3650</v>
      </c>
      <c r="AW13" s="130"/>
      <c r="AX13" s="129"/>
      <c r="AY13" s="130"/>
      <c r="AZ13" s="78">
        <f t="shared" si="0"/>
        <v>0</v>
      </c>
    </row>
    <row r="14" spans="1:52" x14ac:dyDescent="0.25">
      <c r="A14" s="114">
        <v>43827</v>
      </c>
      <c r="B14" s="97" t="s">
        <v>118</v>
      </c>
      <c r="C14" s="116">
        <v>522</v>
      </c>
      <c r="D14" s="116">
        <v>9</v>
      </c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16">
        <v>9</v>
      </c>
      <c r="P14" s="129"/>
      <c r="Q14" s="130"/>
      <c r="R14" s="129"/>
      <c r="S14" s="130"/>
      <c r="T14" s="129"/>
      <c r="U14" s="130"/>
      <c r="V14" s="129"/>
      <c r="W14" s="130">
        <v>2000</v>
      </c>
      <c r="X14" s="129"/>
      <c r="Y14" s="130"/>
      <c r="Z14" s="129"/>
      <c r="AA14" s="130"/>
      <c r="AB14" s="129"/>
      <c r="AC14" s="130"/>
      <c r="AD14" s="117">
        <v>9</v>
      </c>
      <c r="AE14" s="129"/>
      <c r="AF14" s="130"/>
      <c r="AG14" s="129"/>
      <c r="AH14" s="130"/>
      <c r="AI14" s="129"/>
      <c r="AJ14" s="130"/>
      <c r="AK14" s="129"/>
      <c r="AL14" s="130"/>
      <c r="AM14" s="129">
        <v>2000</v>
      </c>
      <c r="AN14" s="130"/>
      <c r="AO14" s="129"/>
      <c r="AP14" s="130"/>
      <c r="AQ14" s="129"/>
      <c r="AR14" s="130"/>
      <c r="AS14" s="117">
        <v>9</v>
      </c>
      <c r="AT14" s="129"/>
      <c r="AU14" s="130"/>
      <c r="AV14" s="129"/>
      <c r="AW14" s="130"/>
      <c r="AX14" s="129"/>
      <c r="AY14" s="130"/>
      <c r="AZ14" s="78">
        <f t="shared" si="0"/>
        <v>0</v>
      </c>
    </row>
    <row r="15" spans="1:52" x14ac:dyDescent="0.25">
      <c r="A15" s="114">
        <v>43827</v>
      </c>
      <c r="B15" s="97" t="s">
        <v>7</v>
      </c>
      <c r="C15" s="116">
        <v>523</v>
      </c>
      <c r="D15" s="116">
        <v>10</v>
      </c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16">
        <v>10</v>
      </c>
      <c r="P15" s="129"/>
      <c r="Q15" s="130"/>
      <c r="R15" s="129"/>
      <c r="S15" s="130"/>
      <c r="T15" s="129"/>
      <c r="U15" s="130"/>
      <c r="V15" s="129"/>
      <c r="W15" s="130"/>
      <c r="X15" s="129"/>
      <c r="Y15" s="130"/>
      <c r="Z15" s="129"/>
      <c r="AA15" s="130">
        <v>282</v>
      </c>
      <c r="AB15" s="129"/>
      <c r="AC15" s="130"/>
      <c r="AD15" s="117">
        <v>10</v>
      </c>
      <c r="AE15" s="129"/>
      <c r="AF15" s="130"/>
      <c r="AG15" s="129"/>
      <c r="AH15" s="130"/>
      <c r="AI15" s="129"/>
      <c r="AJ15" s="130"/>
      <c r="AK15" s="129"/>
      <c r="AL15" s="130"/>
      <c r="AM15" s="129"/>
      <c r="AN15" s="130"/>
      <c r="AO15" s="129">
        <v>282</v>
      </c>
      <c r="AP15" s="130"/>
      <c r="AQ15" s="129"/>
      <c r="AR15" s="130"/>
      <c r="AS15" s="117">
        <v>10</v>
      </c>
      <c r="AT15" s="129"/>
      <c r="AU15" s="130"/>
      <c r="AV15" s="129"/>
      <c r="AW15" s="130"/>
      <c r="AX15" s="129"/>
      <c r="AY15" s="130"/>
      <c r="AZ15" s="78">
        <f t="shared" si="0"/>
        <v>0</v>
      </c>
    </row>
    <row r="16" spans="1:52" x14ac:dyDescent="0.25">
      <c r="A16" s="131" t="s">
        <v>161</v>
      </c>
      <c r="B16" s="55" t="s">
        <v>162</v>
      </c>
      <c r="C16" s="106">
        <v>524</v>
      </c>
      <c r="D16" s="106">
        <v>11</v>
      </c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06">
        <v>11</v>
      </c>
      <c r="P16" s="132"/>
      <c r="Q16" s="133"/>
      <c r="R16" s="132"/>
      <c r="S16" s="133"/>
      <c r="T16" s="132"/>
      <c r="U16" s="133"/>
      <c r="V16" s="132"/>
      <c r="W16" s="133">
        <v>4875</v>
      </c>
      <c r="X16" s="132"/>
      <c r="Y16" s="133"/>
      <c r="Z16" s="132"/>
      <c r="AA16" s="133"/>
      <c r="AB16" s="132"/>
      <c r="AC16" s="133"/>
      <c r="AD16" s="134">
        <v>11</v>
      </c>
      <c r="AE16" s="132"/>
      <c r="AF16" s="133"/>
      <c r="AG16" s="132"/>
      <c r="AH16" s="133"/>
      <c r="AI16" s="132"/>
      <c r="AJ16" s="133"/>
      <c r="AK16" s="132"/>
      <c r="AL16" s="133"/>
      <c r="AM16" s="132"/>
      <c r="AN16" s="133"/>
      <c r="AO16" s="132"/>
      <c r="AP16" s="133"/>
      <c r="AQ16" s="132"/>
      <c r="AR16" s="133"/>
      <c r="AS16" s="134">
        <v>11</v>
      </c>
      <c r="AT16" s="132"/>
      <c r="AU16" s="133"/>
      <c r="AV16" s="132"/>
      <c r="AW16" s="133"/>
      <c r="AX16" s="132">
        <v>4875</v>
      </c>
      <c r="AY16" s="133"/>
      <c r="AZ16" s="78">
        <f t="shared" si="0"/>
        <v>0</v>
      </c>
    </row>
    <row r="17" spans="1:54" s="58" customFormat="1" ht="20.25" x14ac:dyDescent="0.3">
      <c r="A17" s="135"/>
      <c r="B17" s="136" t="s">
        <v>92</v>
      </c>
      <c r="C17" s="136"/>
      <c r="D17" s="137">
        <v>12</v>
      </c>
      <c r="E17" s="138">
        <f>SUM(E6:E16)</f>
        <v>285000</v>
      </c>
      <c r="F17" s="139">
        <f t="shared" ref="F17:AA17" si="1">SUM(F6:F16)</f>
        <v>0</v>
      </c>
      <c r="G17" s="138">
        <f t="shared" si="1"/>
        <v>84000</v>
      </c>
      <c r="H17" s="139">
        <f t="shared" si="1"/>
        <v>0</v>
      </c>
      <c r="I17" s="138">
        <f t="shared" si="1"/>
        <v>69000</v>
      </c>
      <c r="J17" s="139">
        <f t="shared" si="1"/>
        <v>42000</v>
      </c>
      <c r="K17" s="138">
        <f t="shared" si="1"/>
        <v>131000</v>
      </c>
      <c r="L17" s="139">
        <f t="shared" si="1"/>
        <v>116000</v>
      </c>
      <c r="M17" s="138">
        <f t="shared" si="1"/>
        <v>8600</v>
      </c>
      <c r="N17" s="139">
        <f t="shared" si="1"/>
        <v>0</v>
      </c>
      <c r="O17" s="140">
        <v>12</v>
      </c>
      <c r="P17" s="138">
        <f t="shared" si="1"/>
        <v>10000</v>
      </c>
      <c r="Q17" s="139">
        <f t="shared" si="1"/>
        <v>10000</v>
      </c>
      <c r="R17" s="138">
        <f t="shared" si="1"/>
        <v>0</v>
      </c>
      <c r="S17" s="139">
        <f t="shared" si="1"/>
        <v>125000</v>
      </c>
      <c r="T17" s="138">
        <f t="shared" si="1"/>
        <v>4000</v>
      </c>
      <c r="U17" s="139">
        <f t="shared" si="1"/>
        <v>90000</v>
      </c>
      <c r="V17" s="138">
        <f t="shared" si="1"/>
        <v>1047026</v>
      </c>
      <c r="W17" s="139">
        <f t="shared" si="1"/>
        <v>1060588</v>
      </c>
      <c r="X17" s="138">
        <f t="shared" si="1"/>
        <v>12000</v>
      </c>
      <c r="Y17" s="139">
        <f t="shared" si="1"/>
        <v>12000</v>
      </c>
      <c r="Z17" s="138">
        <f t="shared" si="1"/>
        <v>38950</v>
      </c>
      <c r="AA17" s="139">
        <f t="shared" si="1"/>
        <v>62017</v>
      </c>
      <c r="AB17" s="138">
        <f t="shared" ref="AB17:AR17" si="2">SUM(AB6:AB16)</f>
        <v>0</v>
      </c>
      <c r="AC17" s="139">
        <f t="shared" si="2"/>
        <v>7276</v>
      </c>
      <c r="AD17" s="138">
        <v>12</v>
      </c>
      <c r="AE17" s="138">
        <f t="shared" si="2"/>
        <v>0</v>
      </c>
      <c r="AF17" s="139">
        <f t="shared" si="2"/>
        <v>51600</v>
      </c>
      <c r="AG17" s="138">
        <f t="shared" si="2"/>
        <v>11000</v>
      </c>
      <c r="AH17" s="139">
        <f t="shared" si="2"/>
        <v>940895</v>
      </c>
      <c r="AI17" s="138">
        <f t="shared" si="2"/>
        <v>430000</v>
      </c>
      <c r="AJ17" s="139">
        <f t="shared" si="2"/>
        <v>0</v>
      </c>
      <c r="AK17" s="138">
        <f t="shared" si="2"/>
        <v>51600</v>
      </c>
      <c r="AL17" s="139">
        <f t="shared" si="2"/>
        <v>0</v>
      </c>
      <c r="AM17" s="138">
        <f t="shared" si="2"/>
        <v>9840</v>
      </c>
      <c r="AN17" s="139">
        <f t="shared" si="2"/>
        <v>0</v>
      </c>
      <c r="AO17" s="138">
        <f t="shared" si="2"/>
        <v>69293</v>
      </c>
      <c r="AP17" s="139">
        <f t="shared" si="2"/>
        <v>0</v>
      </c>
      <c r="AQ17" s="138">
        <f t="shared" si="2"/>
        <v>0</v>
      </c>
      <c r="AR17" s="139">
        <f t="shared" si="2"/>
        <v>0</v>
      </c>
      <c r="AS17" s="140">
        <v>12</v>
      </c>
      <c r="AT17" s="138">
        <f t="shared" ref="AT17:AY17" si="3">SUM(AT6:AT16)</f>
        <v>56450</v>
      </c>
      <c r="AU17" s="139">
        <f t="shared" si="3"/>
        <v>0</v>
      </c>
      <c r="AV17" s="138">
        <f t="shared" si="3"/>
        <v>185793</v>
      </c>
      <c r="AW17" s="139">
        <f t="shared" si="3"/>
        <v>0</v>
      </c>
      <c r="AX17" s="138">
        <f t="shared" si="3"/>
        <v>13824</v>
      </c>
      <c r="AY17" s="139">
        <f t="shared" si="3"/>
        <v>0</v>
      </c>
      <c r="AZ17" s="78">
        <f>E17-F17+G17-H17+I17-J17+K17-L17+M17-N17+P17-Q17+R17-S17+T17-U17+V17-W17+X17-Y17+Z17-AA17+AB17-AC17+AE17-AF17+AG17-AH17+AI17-AJ17+AK17-AL17+AM17-AN17+AO17-AP17+AQ17-AR17+AT17-AU17+AV17-AW17+AX17-AY17</f>
        <v>0</v>
      </c>
    </row>
    <row r="19" spans="1:54" s="191" customFormat="1" x14ac:dyDescent="0.25">
      <c r="A19" s="196"/>
      <c r="E19" s="144"/>
      <c r="F19" s="144"/>
      <c r="G19" s="144"/>
      <c r="H19" s="144"/>
      <c r="I19" s="144"/>
      <c r="J19" s="194" t="s">
        <v>93</v>
      </c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93" t="s">
        <v>48</v>
      </c>
      <c r="AF19" s="144" t="s">
        <v>209</v>
      </c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41"/>
    </row>
    <row r="20" spans="1:54" s="191" customFormat="1" x14ac:dyDescent="0.25">
      <c r="A20" s="196"/>
      <c r="E20" s="144"/>
      <c r="F20" s="144"/>
      <c r="G20" s="144"/>
      <c r="H20" s="144"/>
      <c r="I20" s="144"/>
      <c r="J20" s="143">
        <v>10010</v>
      </c>
      <c r="K20" s="144" t="s">
        <v>94</v>
      </c>
      <c r="L20" s="144"/>
      <c r="M20" s="144"/>
      <c r="N20" s="144">
        <f>I17-J17</f>
        <v>27000</v>
      </c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97">
        <v>1</v>
      </c>
      <c r="AG20" s="144" t="s">
        <v>207</v>
      </c>
      <c r="AH20" s="144"/>
      <c r="AI20" s="144"/>
      <c r="AJ20" s="144"/>
      <c r="AK20" s="144"/>
      <c r="AL20" s="144"/>
      <c r="AM20" s="144"/>
      <c r="AN20" s="144"/>
      <c r="AO20" s="144"/>
      <c r="AP20" s="195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41"/>
    </row>
    <row r="21" spans="1:54" s="191" customFormat="1" x14ac:dyDescent="0.25">
      <c r="A21" s="196"/>
      <c r="E21" s="144"/>
      <c r="F21" s="144"/>
      <c r="G21" s="144"/>
      <c r="H21" s="144"/>
      <c r="I21" s="144"/>
      <c r="J21" s="143">
        <v>10015</v>
      </c>
      <c r="K21" s="144" t="s">
        <v>95</v>
      </c>
      <c r="L21" s="144"/>
      <c r="M21" s="144"/>
      <c r="N21" s="145">
        <f>K17-L17</f>
        <v>15000</v>
      </c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97">
        <v>2</v>
      </c>
      <c r="AG21" s="144" t="s">
        <v>208</v>
      </c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41"/>
    </row>
    <row r="22" spans="1:54" s="191" customFormat="1" x14ac:dyDescent="0.25">
      <c r="A22" s="201"/>
      <c r="B22" s="144"/>
      <c r="C22" s="144"/>
      <c r="D22" s="144"/>
      <c r="E22" s="197"/>
      <c r="F22" s="197"/>
      <c r="G22" s="144"/>
      <c r="H22" s="144"/>
      <c r="I22" s="144"/>
      <c r="J22" s="143">
        <v>10024</v>
      </c>
      <c r="K22" s="144" t="s">
        <v>96</v>
      </c>
      <c r="L22" s="144"/>
      <c r="M22" s="144"/>
      <c r="N22" s="144">
        <f>M17</f>
        <v>8600</v>
      </c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92"/>
      <c r="AF22" s="194" t="s">
        <v>211</v>
      </c>
      <c r="AG22" s="144"/>
      <c r="AH22" s="144"/>
      <c r="AI22" s="195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41"/>
    </row>
    <row r="23" spans="1:54" s="191" customFormat="1" x14ac:dyDescent="0.25">
      <c r="A23" s="202" t="s">
        <v>174</v>
      </c>
      <c r="B23" s="144"/>
      <c r="C23" s="144"/>
      <c r="D23" s="144"/>
      <c r="E23" s="144"/>
      <c r="F23" s="144">
        <f>285000*0.2*4/12</f>
        <v>19000</v>
      </c>
      <c r="G23" s="144"/>
      <c r="H23" s="144"/>
      <c r="I23" s="144"/>
      <c r="J23" s="144"/>
      <c r="K23" s="144"/>
      <c r="L23" s="144"/>
      <c r="M23" s="144"/>
      <c r="N23" s="146">
        <f>SUM(N20:N22)</f>
        <v>50600</v>
      </c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93"/>
      <c r="AF23" s="191" t="s">
        <v>210</v>
      </c>
      <c r="AG23" s="144"/>
      <c r="AH23" s="144"/>
      <c r="AI23" s="144"/>
      <c r="AJ23" s="144"/>
      <c r="AK23" s="144"/>
      <c r="AL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41"/>
    </row>
    <row r="24" spans="1:54" s="191" customFormat="1" x14ac:dyDescent="0.25">
      <c r="A24" s="202" t="s">
        <v>175</v>
      </c>
      <c r="B24" s="144"/>
      <c r="C24" s="144"/>
      <c r="D24" s="144"/>
      <c r="E24" s="144"/>
      <c r="F24" s="144">
        <f>84000*0.1*4/12</f>
        <v>2800</v>
      </c>
      <c r="G24" s="144"/>
      <c r="H24" s="144"/>
      <c r="N24" s="144"/>
      <c r="O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I24" s="144"/>
      <c r="AJ24" s="144"/>
      <c r="AK24" s="144"/>
      <c r="AL24" s="144"/>
      <c r="AM24" s="144"/>
      <c r="AN24" s="144"/>
      <c r="AO24" s="199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41"/>
    </row>
    <row r="25" spans="1:54" s="191" customFormat="1" x14ac:dyDescent="0.25">
      <c r="A25" s="202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41"/>
    </row>
    <row r="26" spans="1:54" s="191" customFormat="1" x14ac:dyDescent="0.25">
      <c r="A26" s="202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41"/>
    </row>
    <row r="27" spans="1:54" s="191" customFormat="1" x14ac:dyDescent="0.25">
      <c r="A27" s="202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41"/>
    </row>
    <row r="28" spans="1:54" s="191" customFormat="1" x14ac:dyDescent="0.25">
      <c r="A28" s="203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41"/>
    </row>
    <row r="29" spans="1:54" s="191" customFormat="1" x14ac:dyDescent="0.25">
      <c r="A29" s="196"/>
      <c r="E29" s="198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41"/>
    </row>
    <row r="30" spans="1:54" x14ac:dyDescent="0.25">
      <c r="A30" s="102" t="s">
        <v>0</v>
      </c>
      <c r="P30" s="41"/>
      <c r="Q30" s="41"/>
      <c r="R30" s="41"/>
      <c r="S30" s="41"/>
      <c r="T30" s="41"/>
    </row>
    <row r="31" spans="1:54" x14ac:dyDescent="0.25">
      <c r="A31" s="103"/>
      <c r="B31" s="42"/>
      <c r="C31" s="43"/>
      <c r="D31" s="44"/>
      <c r="E31" s="290" t="s">
        <v>99</v>
      </c>
      <c r="F31" s="290"/>
      <c r="G31" s="290" t="s">
        <v>100</v>
      </c>
      <c r="H31" s="290"/>
      <c r="I31" s="267" t="s">
        <v>101</v>
      </c>
      <c r="J31" s="267"/>
      <c r="K31" s="267" t="s">
        <v>102</v>
      </c>
      <c r="L31" s="267"/>
      <c r="P31" s="59" t="s">
        <v>164</v>
      </c>
      <c r="Q31" s="41"/>
      <c r="R31" s="41"/>
      <c r="S31" s="41"/>
      <c r="T31" s="41"/>
      <c r="U31" s="142" t="s">
        <v>163</v>
      </c>
    </row>
    <row r="32" spans="1:54" x14ac:dyDescent="0.25">
      <c r="A32" s="86" t="s">
        <v>103</v>
      </c>
      <c r="B32" s="150" t="s">
        <v>9</v>
      </c>
      <c r="C32" s="48"/>
      <c r="D32" s="49"/>
      <c r="E32" s="53" t="s">
        <v>18</v>
      </c>
      <c r="F32" s="53" t="s">
        <v>19</v>
      </c>
      <c r="G32" s="53" t="s">
        <v>18</v>
      </c>
      <c r="H32" s="53" t="s">
        <v>19</v>
      </c>
      <c r="I32" s="53" t="s">
        <v>18</v>
      </c>
      <c r="J32" s="53" t="s">
        <v>19</v>
      </c>
      <c r="K32" s="53" t="s">
        <v>18</v>
      </c>
      <c r="L32" s="53" t="s">
        <v>19</v>
      </c>
      <c r="P32" s="41"/>
      <c r="Q32" s="41"/>
      <c r="R32" s="41"/>
      <c r="S32" s="41"/>
      <c r="T32" s="41"/>
    </row>
    <row r="33" spans="1:36" x14ac:dyDescent="0.25">
      <c r="A33" s="151">
        <v>1220</v>
      </c>
      <c r="B33" s="152" t="s">
        <v>62</v>
      </c>
      <c r="C33" s="153"/>
      <c r="D33" s="153"/>
      <c r="E33" s="127">
        <f>E17</f>
        <v>285000</v>
      </c>
      <c r="F33" s="128"/>
      <c r="G33" s="127"/>
      <c r="H33" s="128">
        <f>E33*0.2*4/12</f>
        <v>19000</v>
      </c>
      <c r="I33" s="127"/>
      <c r="J33" s="128"/>
      <c r="K33" s="127">
        <f>E33-H33</f>
        <v>266000</v>
      </c>
      <c r="L33" s="128"/>
      <c r="P33" s="154" t="s">
        <v>104</v>
      </c>
      <c r="Q33" s="144"/>
      <c r="R33" s="144"/>
      <c r="S33" s="144"/>
      <c r="T33" s="144"/>
      <c r="U33" s="155" t="s">
        <v>105</v>
      </c>
      <c r="AE33" s="156"/>
      <c r="AJ33" s="157"/>
    </row>
    <row r="34" spans="1:36" x14ac:dyDescent="0.25">
      <c r="A34" s="158">
        <v>1240</v>
      </c>
      <c r="B34" s="159" t="str">
        <f>G4</f>
        <v>Inventar</v>
      </c>
      <c r="C34" s="160"/>
      <c r="D34" s="160"/>
      <c r="E34" s="129">
        <f>G17</f>
        <v>84000</v>
      </c>
      <c r="F34" s="130"/>
      <c r="G34" s="129"/>
      <c r="H34" s="130">
        <f>E34*0.1*4/12</f>
        <v>2800</v>
      </c>
      <c r="I34" s="129"/>
      <c r="J34" s="130"/>
      <c r="K34" s="129">
        <f>E34-H34</f>
        <v>81200</v>
      </c>
      <c r="L34" s="130"/>
      <c r="P34" s="78" t="s">
        <v>86</v>
      </c>
      <c r="S34" s="148">
        <f>J44</f>
        <v>929895</v>
      </c>
      <c r="U34" s="78" t="s">
        <v>62</v>
      </c>
      <c r="X34" s="78">
        <f>K33</f>
        <v>266000</v>
      </c>
      <c r="AE34" s="161"/>
    </row>
    <row r="35" spans="1:36" x14ac:dyDescent="0.25">
      <c r="A35" s="158">
        <v>1500</v>
      </c>
      <c r="B35" s="162" t="s">
        <v>106</v>
      </c>
      <c r="C35" s="160"/>
      <c r="D35" s="160"/>
      <c r="E35" s="129">
        <f>N23</f>
        <v>50600</v>
      </c>
      <c r="F35" s="130"/>
      <c r="G35" s="129"/>
      <c r="H35" s="130"/>
      <c r="I35" s="129"/>
      <c r="J35" s="130"/>
      <c r="K35" s="129">
        <f t="shared" ref="K35" si="4">E35-H35</f>
        <v>50600</v>
      </c>
      <c r="L35" s="130"/>
      <c r="U35" s="78" t="s">
        <v>63</v>
      </c>
      <c r="X35" s="77">
        <f>K34</f>
        <v>81200</v>
      </c>
      <c r="AE35" s="156"/>
    </row>
    <row r="36" spans="1:36" x14ac:dyDescent="0.25">
      <c r="A36" s="158">
        <v>1705</v>
      </c>
      <c r="B36" s="162" t="s">
        <v>187</v>
      </c>
      <c r="C36" s="160"/>
      <c r="D36" s="160"/>
      <c r="E36" s="129"/>
      <c r="F36" s="130"/>
      <c r="G36" s="129"/>
      <c r="H36" s="130"/>
      <c r="I36" s="129"/>
      <c r="J36" s="130"/>
      <c r="K36" s="129"/>
      <c r="L36" s="130"/>
      <c r="P36" s="155" t="s">
        <v>107</v>
      </c>
      <c r="U36" s="78" t="s">
        <v>106</v>
      </c>
      <c r="X36" s="77">
        <f>K35</f>
        <v>50600</v>
      </c>
      <c r="AE36" s="156"/>
      <c r="AI36" s="161"/>
    </row>
    <row r="37" spans="1:36" x14ac:dyDescent="0.25">
      <c r="A37" s="158">
        <v>2050</v>
      </c>
      <c r="B37" s="162" t="s">
        <v>67</v>
      </c>
      <c r="C37" s="160"/>
      <c r="D37" s="160"/>
      <c r="E37" s="129"/>
      <c r="F37" s="130">
        <f>S17-R17</f>
        <v>125000</v>
      </c>
      <c r="G37" s="129"/>
      <c r="H37" s="130">
        <f>G53</f>
        <v>91295</v>
      </c>
      <c r="I37" s="129"/>
      <c r="J37" s="130"/>
      <c r="K37" s="129"/>
      <c r="L37" s="130">
        <f>F37-G37+H37</f>
        <v>216295</v>
      </c>
      <c r="P37" s="78" t="s">
        <v>141</v>
      </c>
      <c r="S37" s="78">
        <f>I45+I46+I47+I48</f>
        <v>560733</v>
      </c>
      <c r="U37" s="78" t="s">
        <v>108</v>
      </c>
      <c r="X37" s="147">
        <f>SUM(X34:X36)</f>
        <v>397800</v>
      </c>
      <c r="Y37" s="157"/>
      <c r="AE37" s="161"/>
      <c r="AJ37" s="157"/>
    </row>
    <row r="38" spans="1:36" x14ac:dyDescent="0.25">
      <c r="A38" s="158">
        <v>2220</v>
      </c>
      <c r="B38" s="162" t="s">
        <v>157</v>
      </c>
      <c r="C38" s="160"/>
      <c r="D38" s="160"/>
      <c r="E38" s="129"/>
      <c r="F38" s="130">
        <f>U17-T17</f>
        <v>86000</v>
      </c>
      <c r="G38" s="129"/>
      <c r="H38" s="130"/>
      <c r="I38" s="129"/>
      <c r="J38" s="130"/>
      <c r="K38" s="129"/>
      <c r="L38" s="130">
        <f>F38</f>
        <v>86000</v>
      </c>
      <c r="P38" s="78" t="s">
        <v>88</v>
      </c>
      <c r="S38" s="77">
        <f>I49</f>
        <v>21800</v>
      </c>
    </row>
    <row r="39" spans="1:36" x14ac:dyDescent="0.25">
      <c r="A39" s="158">
        <v>2380</v>
      </c>
      <c r="B39" s="162" t="s">
        <v>68</v>
      </c>
      <c r="C39" s="160"/>
      <c r="D39" s="160"/>
      <c r="E39" s="129"/>
      <c r="F39" s="130">
        <f>W17-V17</f>
        <v>13562</v>
      </c>
      <c r="G39" s="129"/>
      <c r="H39" s="130"/>
      <c r="I39" s="129"/>
      <c r="J39" s="130"/>
      <c r="K39" s="129"/>
      <c r="L39" s="130">
        <f t="shared" ref="L39:L43" si="5">F39</f>
        <v>13562</v>
      </c>
      <c r="P39" s="78" t="str">
        <f>B50</f>
        <v>Varebilkostnader</v>
      </c>
      <c r="S39" s="77">
        <f>I50</f>
        <v>56450</v>
      </c>
      <c r="U39" s="155" t="s">
        <v>109</v>
      </c>
    </row>
    <row r="40" spans="1:36" x14ac:dyDescent="0.25">
      <c r="A40" s="158">
        <v>2600</v>
      </c>
      <c r="B40" s="162" t="s">
        <v>5</v>
      </c>
      <c r="C40" s="160"/>
      <c r="D40" s="160"/>
      <c r="E40" s="129"/>
      <c r="F40" s="130">
        <f>Y17-X17</f>
        <v>0</v>
      </c>
      <c r="G40" s="129"/>
      <c r="H40" s="130"/>
      <c r="I40" s="129"/>
      <c r="J40" s="130"/>
      <c r="K40" s="129"/>
      <c r="L40" s="130">
        <f>F40</f>
        <v>0</v>
      </c>
      <c r="P40" s="78" t="str">
        <f>B51</f>
        <v>Andre driftskostnader</v>
      </c>
      <c r="S40" s="77">
        <f>I51</f>
        <v>185793</v>
      </c>
      <c r="U40" s="78" t="s">
        <v>67</v>
      </c>
      <c r="X40" s="148">
        <f>L37</f>
        <v>216295</v>
      </c>
    </row>
    <row r="41" spans="1:36" x14ac:dyDescent="0.25">
      <c r="A41" s="158">
        <v>2770</v>
      </c>
      <c r="B41" s="162" t="s">
        <v>111</v>
      </c>
      <c r="C41" s="160"/>
      <c r="D41" s="160"/>
      <c r="E41" s="129"/>
      <c r="F41" s="130">
        <f>AA17-Z17</f>
        <v>23067</v>
      </c>
      <c r="G41" s="129"/>
      <c r="H41" s="130"/>
      <c r="I41" s="129"/>
      <c r="J41" s="130"/>
      <c r="K41" s="129"/>
      <c r="L41" s="130">
        <f t="shared" si="5"/>
        <v>23067</v>
      </c>
      <c r="P41" s="78" t="str">
        <f>B52</f>
        <v>Rentekostnader</v>
      </c>
      <c r="S41" s="78">
        <f>I52</f>
        <v>13824</v>
      </c>
    </row>
    <row r="42" spans="1:36" x14ac:dyDescent="0.25">
      <c r="A42" s="158">
        <v>2780</v>
      </c>
      <c r="B42" s="162" t="s">
        <v>114</v>
      </c>
      <c r="C42" s="160"/>
      <c r="D42" s="160"/>
      <c r="E42" s="129"/>
      <c r="F42" s="130">
        <f>AC17-AB17</f>
        <v>7276</v>
      </c>
      <c r="G42" s="129"/>
      <c r="H42" s="130"/>
      <c r="I42" s="129"/>
      <c r="J42" s="130"/>
      <c r="K42" s="129"/>
      <c r="L42" s="130">
        <f t="shared" si="5"/>
        <v>7276</v>
      </c>
      <c r="P42" s="78" t="s">
        <v>110</v>
      </c>
      <c r="S42" s="147">
        <f>SUM(S37:S41)</f>
        <v>838600</v>
      </c>
      <c r="U42" s="155" t="s">
        <v>112</v>
      </c>
    </row>
    <row r="43" spans="1:36" x14ac:dyDescent="0.25">
      <c r="A43" s="158">
        <v>2940</v>
      </c>
      <c r="B43" s="162" t="s">
        <v>137</v>
      </c>
      <c r="C43" s="160"/>
      <c r="D43" s="160"/>
      <c r="E43" s="129"/>
      <c r="F43" s="130">
        <f>AF17-AE17</f>
        <v>51600</v>
      </c>
      <c r="G43" s="129"/>
      <c r="H43" s="130"/>
      <c r="I43" s="129"/>
      <c r="J43" s="130"/>
      <c r="K43" s="129"/>
      <c r="L43" s="130">
        <f t="shared" si="5"/>
        <v>51600</v>
      </c>
      <c r="U43" s="78" t="s">
        <v>157</v>
      </c>
      <c r="X43" s="78">
        <f>L38</f>
        <v>86000</v>
      </c>
      <c r="AE43" s="149"/>
    </row>
    <row r="44" spans="1:36" x14ac:dyDescent="0.25">
      <c r="A44" s="158">
        <v>3000</v>
      </c>
      <c r="B44" s="162" t="s">
        <v>86</v>
      </c>
      <c r="C44" s="160"/>
      <c r="D44" s="160"/>
      <c r="E44" s="129"/>
      <c r="F44" s="130">
        <f>AH17-AG17</f>
        <v>929895</v>
      </c>
      <c r="G44" s="129"/>
      <c r="H44" s="130"/>
      <c r="I44" s="129"/>
      <c r="J44" s="130">
        <f>F44</f>
        <v>929895</v>
      </c>
      <c r="K44" s="129"/>
      <c r="L44" s="130"/>
      <c r="P44" s="78" t="s">
        <v>101</v>
      </c>
      <c r="S44" s="148">
        <f>S34-S42</f>
        <v>91295</v>
      </c>
      <c r="U44" s="78" t="s">
        <v>68</v>
      </c>
      <c r="X44" s="77">
        <f>L39</f>
        <v>13562</v>
      </c>
      <c r="AE44" s="149"/>
    </row>
    <row r="45" spans="1:36" x14ac:dyDescent="0.25">
      <c r="A45" s="158">
        <v>5000</v>
      </c>
      <c r="B45" s="162" t="s">
        <v>75</v>
      </c>
      <c r="C45" s="160"/>
      <c r="D45" s="160"/>
      <c r="E45" s="129">
        <f>AI17-AJ17</f>
        <v>430000</v>
      </c>
      <c r="F45" s="130"/>
      <c r="G45" s="129"/>
      <c r="H45" s="130"/>
      <c r="I45" s="129">
        <f>SUM(E45:H45)</f>
        <v>430000</v>
      </c>
      <c r="J45" s="130"/>
      <c r="K45" s="129"/>
      <c r="L45" s="130"/>
      <c r="U45" s="78" t="s">
        <v>115</v>
      </c>
      <c r="X45" s="77">
        <f>L42+L41+L40</f>
        <v>30343</v>
      </c>
      <c r="AE45" s="149"/>
    </row>
    <row r="46" spans="1:36" x14ac:dyDescent="0.25">
      <c r="A46" s="158">
        <v>5050</v>
      </c>
      <c r="B46" s="162" t="s">
        <v>30</v>
      </c>
      <c r="C46" s="160"/>
      <c r="D46" s="160"/>
      <c r="E46" s="129">
        <f>AK17</f>
        <v>51600</v>
      </c>
      <c r="F46" s="130"/>
      <c r="G46" s="129"/>
      <c r="H46" s="130"/>
      <c r="I46" s="129">
        <f t="shared" ref="I46:I52" si="6">SUM(E46:H46)</f>
        <v>51600</v>
      </c>
      <c r="J46" s="130"/>
      <c r="K46" s="129"/>
      <c r="L46" s="130"/>
      <c r="U46" s="78" t="s">
        <v>137</v>
      </c>
      <c r="X46" s="78">
        <f>L43</f>
        <v>51600</v>
      </c>
      <c r="Y46" s="157" t="s">
        <v>195</v>
      </c>
    </row>
    <row r="47" spans="1:36" x14ac:dyDescent="0.25">
      <c r="A47" s="158">
        <v>5110</v>
      </c>
      <c r="B47" s="162" t="s">
        <v>97</v>
      </c>
      <c r="C47" s="160"/>
      <c r="D47" s="160"/>
      <c r="E47" s="129">
        <f>AM17</f>
        <v>9840</v>
      </c>
      <c r="F47" s="130"/>
      <c r="G47" s="129"/>
      <c r="H47" s="130"/>
      <c r="I47" s="129">
        <f t="shared" si="6"/>
        <v>9840</v>
      </c>
      <c r="J47" s="130"/>
      <c r="K47" s="129"/>
      <c r="L47" s="130"/>
      <c r="P47" s="78" t="s">
        <v>173</v>
      </c>
      <c r="U47" s="78" t="s">
        <v>116</v>
      </c>
      <c r="X47" s="147">
        <f>SUM(X43:X46)</f>
        <v>181505</v>
      </c>
    </row>
    <row r="48" spans="1:36" x14ac:dyDescent="0.25">
      <c r="A48" s="158">
        <v>5400</v>
      </c>
      <c r="B48" s="162" t="s">
        <v>7</v>
      </c>
      <c r="C48" s="160"/>
      <c r="D48" s="160"/>
      <c r="E48" s="129">
        <f>AO17-AP17</f>
        <v>69293</v>
      </c>
      <c r="F48" s="130"/>
      <c r="G48" s="129"/>
      <c r="H48" s="130"/>
      <c r="I48" s="129">
        <f t="shared" si="6"/>
        <v>69293</v>
      </c>
      <c r="J48" s="130"/>
      <c r="K48" s="129"/>
      <c r="L48" s="130"/>
      <c r="P48" s="163" t="s">
        <v>75</v>
      </c>
      <c r="AE48" s="161"/>
    </row>
    <row r="49" spans="1:54" x14ac:dyDescent="0.25">
      <c r="A49" s="158">
        <v>6010</v>
      </c>
      <c r="B49" s="162" t="s">
        <v>88</v>
      </c>
      <c r="C49" s="160"/>
      <c r="D49" s="160"/>
      <c r="E49" s="129"/>
      <c r="F49" s="130"/>
      <c r="G49" s="129">
        <f>H33+H34</f>
        <v>21800</v>
      </c>
      <c r="H49" s="130"/>
      <c r="I49" s="129">
        <f t="shared" si="6"/>
        <v>21800</v>
      </c>
      <c r="J49" s="130"/>
      <c r="K49" s="129"/>
      <c r="L49" s="130"/>
      <c r="P49" s="163" t="s">
        <v>30</v>
      </c>
      <c r="U49" s="78" t="s">
        <v>117</v>
      </c>
      <c r="X49" s="148">
        <f>X40+X47</f>
        <v>397800</v>
      </c>
      <c r="AE49" s="161"/>
    </row>
    <row r="50" spans="1:54" x14ac:dyDescent="0.25">
      <c r="A50" s="158">
        <v>7000</v>
      </c>
      <c r="B50" s="162" t="s">
        <v>89</v>
      </c>
      <c r="C50" s="160"/>
      <c r="D50" s="160"/>
      <c r="E50" s="129">
        <f>AT17</f>
        <v>56450</v>
      </c>
      <c r="F50" s="130"/>
      <c r="G50" s="129"/>
      <c r="H50" s="130"/>
      <c r="I50" s="129">
        <f t="shared" si="6"/>
        <v>56450</v>
      </c>
      <c r="J50" s="130"/>
      <c r="K50" s="129"/>
      <c r="L50" s="130"/>
      <c r="P50" s="163" t="s">
        <v>7</v>
      </c>
    </row>
    <row r="51" spans="1:54" x14ac:dyDescent="0.25">
      <c r="A51" s="158">
        <v>7780</v>
      </c>
      <c r="B51" s="162" t="s">
        <v>98</v>
      </c>
      <c r="C51" s="160"/>
      <c r="D51" s="160"/>
      <c r="E51" s="129">
        <f>AV17-AW17</f>
        <v>185793</v>
      </c>
      <c r="F51" s="130"/>
      <c r="G51" s="129"/>
      <c r="H51" s="130"/>
      <c r="I51" s="129">
        <f t="shared" si="6"/>
        <v>185793</v>
      </c>
      <c r="J51" s="130"/>
      <c r="K51" s="129"/>
      <c r="L51" s="130"/>
      <c r="P51" s="163" t="s">
        <v>118</v>
      </c>
    </row>
    <row r="52" spans="1:54" x14ac:dyDescent="0.25">
      <c r="A52" s="158">
        <v>8100</v>
      </c>
      <c r="B52" s="162" t="s">
        <v>90</v>
      </c>
      <c r="C52" s="160"/>
      <c r="D52" s="160"/>
      <c r="E52" s="129">
        <f>AX17-AY17</f>
        <v>13824</v>
      </c>
      <c r="F52" s="130"/>
      <c r="G52" s="129"/>
      <c r="H52" s="130"/>
      <c r="I52" s="129">
        <f t="shared" si="6"/>
        <v>13824</v>
      </c>
      <c r="J52" s="130"/>
      <c r="K52" s="129"/>
      <c r="L52" s="130"/>
    </row>
    <row r="53" spans="1:54" x14ac:dyDescent="0.25">
      <c r="A53" s="164">
        <v>8800</v>
      </c>
      <c r="B53" s="165" t="s">
        <v>101</v>
      </c>
      <c r="C53" s="166"/>
      <c r="D53" s="166"/>
      <c r="E53" s="167"/>
      <c r="F53" s="168"/>
      <c r="G53" s="167">
        <f>J44-I45-I46-I47-I48-I49-I50-I51-I52</f>
        <v>91295</v>
      </c>
      <c r="H53" s="168"/>
      <c r="I53" s="167">
        <f>G53</f>
        <v>91295</v>
      </c>
      <c r="J53" s="168"/>
      <c r="K53" s="167"/>
      <c r="L53" s="168"/>
    </row>
    <row r="54" spans="1:54" x14ac:dyDescent="0.25">
      <c r="A54" s="169"/>
      <c r="B54" s="170"/>
      <c r="C54" s="171"/>
      <c r="D54" s="171"/>
      <c r="E54" s="138">
        <f t="shared" ref="E54:L54" si="7">SUM(E33:E53)</f>
        <v>1236400</v>
      </c>
      <c r="F54" s="139">
        <f t="shared" si="7"/>
        <v>1236400</v>
      </c>
      <c r="G54" s="138">
        <f t="shared" si="7"/>
        <v>113095</v>
      </c>
      <c r="H54" s="139">
        <f t="shared" si="7"/>
        <v>113095</v>
      </c>
      <c r="I54" s="138">
        <f t="shared" si="7"/>
        <v>929895</v>
      </c>
      <c r="J54" s="139">
        <f t="shared" si="7"/>
        <v>929895</v>
      </c>
      <c r="K54" s="138">
        <f t="shared" si="7"/>
        <v>397800</v>
      </c>
      <c r="L54" s="139">
        <f t="shared" si="7"/>
        <v>397800</v>
      </c>
    </row>
    <row r="55" spans="1:54" x14ac:dyDescent="0.25">
      <c r="U55" s="144"/>
      <c r="V55" s="144"/>
      <c r="W55" s="144"/>
      <c r="X55" s="144"/>
    </row>
    <row r="56" spans="1:54" s="191" customFormat="1" ht="20.25" x14ac:dyDescent="0.3">
      <c r="A56" s="102"/>
      <c r="B56" s="41"/>
      <c r="C56" s="41"/>
      <c r="D56" s="41"/>
      <c r="E56" s="78"/>
      <c r="F56" s="78"/>
      <c r="G56" s="78"/>
      <c r="H56" s="78"/>
      <c r="I56" s="78"/>
      <c r="J56" s="78"/>
      <c r="K56" s="78"/>
      <c r="L56" s="78"/>
      <c r="M56" s="144"/>
      <c r="N56" s="144"/>
      <c r="O56" s="144"/>
      <c r="P56" s="144"/>
      <c r="Q56" s="144"/>
      <c r="R56" s="144"/>
      <c r="S56" s="144"/>
      <c r="T56" s="144"/>
      <c r="U56" s="172"/>
      <c r="V56" s="172"/>
      <c r="W56" s="172"/>
      <c r="X56" s="172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41"/>
    </row>
    <row r="57" spans="1:54" s="58" customFormat="1" ht="20.25" x14ac:dyDescent="0.3">
      <c r="A57" s="102"/>
      <c r="B57" s="41"/>
      <c r="C57" s="41"/>
      <c r="D57" s="41"/>
      <c r="E57" s="78"/>
      <c r="F57" s="78"/>
      <c r="G57" s="78"/>
      <c r="H57" s="78"/>
      <c r="I57" s="78"/>
      <c r="J57" s="78"/>
      <c r="K57" s="78"/>
      <c r="L57" s="78"/>
      <c r="M57" s="172"/>
      <c r="N57" s="172"/>
      <c r="O57" s="172"/>
      <c r="P57" s="172"/>
      <c r="Q57" s="172"/>
      <c r="R57" s="172"/>
      <c r="S57" s="172"/>
      <c r="T57" s="172"/>
      <c r="U57" s="78"/>
      <c r="V57" s="78"/>
      <c r="W57" s="78"/>
      <c r="X57" s="78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41"/>
    </row>
  </sheetData>
  <mergeCells count="53">
    <mergeCell ref="AG3:AH3"/>
    <mergeCell ref="AG4:AH4"/>
    <mergeCell ref="AE3:AF3"/>
    <mergeCell ref="AE4:AF4"/>
    <mergeCell ref="AB3:AC3"/>
    <mergeCell ref="AB4:AC4"/>
    <mergeCell ref="AM3:AN3"/>
    <mergeCell ref="AM4:AN4"/>
    <mergeCell ref="AK3:AL3"/>
    <mergeCell ref="AK4:AL4"/>
    <mergeCell ref="AI3:AJ3"/>
    <mergeCell ref="AI4:AJ4"/>
    <mergeCell ref="AX3:AY3"/>
    <mergeCell ref="AX4:AY4"/>
    <mergeCell ref="AQ3:AR3"/>
    <mergeCell ref="AQ4:AR4"/>
    <mergeCell ref="AO3:AP3"/>
    <mergeCell ref="AO4:AP4"/>
    <mergeCell ref="AS3:AS5"/>
    <mergeCell ref="AT3:AU3"/>
    <mergeCell ref="AT4:AU4"/>
    <mergeCell ref="AV3:AW3"/>
    <mergeCell ref="AV4:AW4"/>
    <mergeCell ref="I2:N2"/>
    <mergeCell ref="D3:D5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R3:S3"/>
    <mergeCell ref="T3:U3"/>
    <mergeCell ref="V3:W3"/>
    <mergeCell ref="R4:S4"/>
    <mergeCell ref="T4:U4"/>
    <mergeCell ref="V4:W4"/>
    <mergeCell ref="X4:Y4"/>
    <mergeCell ref="Z4:AA4"/>
    <mergeCell ref="AD3:AD5"/>
    <mergeCell ref="X3:Y3"/>
    <mergeCell ref="Z3:AA3"/>
    <mergeCell ref="P4:Q4"/>
    <mergeCell ref="E31:F31"/>
    <mergeCell ref="G31:H31"/>
    <mergeCell ref="I31:J31"/>
    <mergeCell ref="K31:L31"/>
    <mergeCell ref="O3:O5"/>
    <mergeCell ref="P3:Q3"/>
  </mergeCells>
  <pageMargins left="0.19685039370078741" right="0.19685039370078741" top="0.98425196850393704" bottom="0.98425196850393704" header="0.51181102362204722" footer="0.51181102362204722"/>
  <pageSetup paperSize="9" pageOrder="overThenDown" orientation="landscape" r:id="rId1"/>
  <headerFooter alignWithMargins="0">
    <oddHeader>&amp;LLøsning fra 2025&amp;COppgave 9.4</oddHeader>
    <oddFooter>&amp;CSide &amp;P av &amp;N</oddFooter>
  </headerFooter>
  <rowBreaks count="1" manualBreakCount="1">
    <brk id="29" max="16383" man="1"/>
  </rowBreaks>
  <colBreaks count="3" manualBreakCount="3">
    <brk id="14" max="1048575" man="1"/>
    <brk id="29" max="1048575" man="1"/>
    <brk id="4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T27"/>
  <sheetViews>
    <sheetView showGridLines="0" showZeros="0" workbookViewId="0">
      <selection activeCell="K14" sqref="K14"/>
    </sheetView>
  </sheetViews>
  <sheetFormatPr baseColWidth="10" defaultRowHeight="15.75" x14ac:dyDescent="0.25"/>
  <cols>
    <col min="1" max="1" width="6.42578125" style="41" customWidth="1"/>
    <col min="2" max="2" width="27.5703125" style="41" customWidth="1"/>
    <col min="3" max="20" width="9.7109375" style="41" customWidth="1"/>
    <col min="21" max="16384" width="11.42578125" style="41"/>
  </cols>
  <sheetData>
    <row r="1" spans="1:7" x14ac:dyDescent="0.25">
      <c r="A1" s="59" t="s">
        <v>165</v>
      </c>
      <c r="D1" s="188" t="s">
        <v>219</v>
      </c>
    </row>
    <row r="3" spans="1:7" x14ac:dyDescent="0.25">
      <c r="A3" s="41" t="s">
        <v>0</v>
      </c>
    </row>
    <row r="4" spans="1:7" x14ac:dyDescent="0.25">
      <c r="A4" s="64" t="s">
        <v>119</v>
      </c>
      <c r="B4" s="43"/>
      <c r="C4" s="43"/>
      <c r="D4" s="43" t="s">
        <v>13</v>
      </c>
      <c r="E4" s="43" t="s">
        <v>120</v>
      </c>
      <c r="F4" s="44"/>
    </row>
    <row r="5" spans="1:7" x14ac:dyDescent="0.25">
      <c r="A5" s="47"/>
      <c r="B5" s="48"/>
      <c r="C5" s="48"/>
      <c r="D5" s="48" t="s">
        <v>121</v>
      </c>
      <c r="E5" s="48"/>
      <c r="F5" s="49"/>
    </row>
    <row r="6" spans="1:7" x14ac:dyDescent="0.25">
      <c r="A6" s="42" t="s">
        <v>3</v>
      </c>
      <c r="B6" s="43"/>
      <c r="C6" s="43"/>
      <c r="D6" s="84" t="s">
        <v>9</v>
      </c>
      <c r="E6" s="66" t="s">
        <v>11</v>
      </c>
      <c r="F6" s="85" t="s">
        <v>122</v>
      </c>
    </row>
    <row r="7" spans="1:7" x14ac:dyDescent="0.25">
      <c r="A7" s="86"/>
      <c r="B7" s="48"/>
      <c r="C7" s="48"/>
      <c r="D7" s="86"/>
      <c r="E7" s="68" t="s">
        <v>10</v>
      </c>
      <c r="F7" s="87" t="s">
        <v>12</v>
      </c>
    </row>
    <row r="8" spans="1:7" x14ac:dyDescent="0.25">
      <c r="A8" s="70">
        <v>1</v>
      </c>
      <c r="B8" s="173" t="s">
        <v>4</v>
      </c>
      <c r="C8" s="173"/>
      <c r="D8" s="174">
        <v>5000</v>
      </c>
      <c r="E8" s="89">
        <v>102300</v>
      </c>
      <c r="F8" s="175"/>
    </row>
    <row r="9" spans="1:7" x14ac:dyDescent="0.25">
      <c r="A9" s="73">
        <v>2</v>
      </c>
      <c r="B9" s="74" t="s">
        <v>5</v>
      </c>
      <c r="C9" s="74"/>
      <c r="D9" s="176">
        <v>2600</v>
      </c>
      <c r="E9" s="96"/>
      <c r="F9" s="177">
        <v>31713</v>
      </c>
    </row>
    <row r="10" spans="1:7" x14ac:dyDescent="0.25">
      <c r="A10" s="73">
        <v>3</v>
      </c>
      <c r="B10" s="74" t="s">
        <v>6</v>
      </c>
      <c r="C10" s="74"/>
      <c r="D10" s="176">
        <v>2380</v>
      </c>
      <c r="E10" s="96"/>
      <c r="F10" s="177">
        <f>E8-F9</f>
        <v>70587</v>
      </c>
      <c r="G10" s="178"/>
    </row>
    <row r="11" spans="1:7" x14ac:dyDescent="0.25">
      <c r="A11" s="73"/>
      <c r="B11" s="74"/>
      <c r="C11" s="74"/>
      <c r="D11" s="176"/>
      <c r="E11" s="96"/>
      <c r="F11" s="177"/>
      <c r="G11" s="178"/>
    </row>
    <row r="12" spans="1:7" x14ac:dyDescent="0.25">
      <c r="A12" s="73">
        <v>4</v>
      </c>
      <c r="B12" s="74" t="s">
        <v>7</v>
      </c>
      <c r="C12" s="74"/>
      <c r="D12" s="176">
        <v>5400</v>
      </c>
      <c r="E12" s="96">
        <v>14424</v>
      </c>
      <c r="F12" s="177"/>
    </row>
    <row r="13" spans="1:7" x14ac:dyDescent="0.25">
      <c r="A13" s="73"/>
      <c r="B13" s="74"/>
      <c r="C13" s="74"/>
      <c r="D13" s="176">
        <v>2770</v>
      </c>
      <c r="E13" s="96"/>
      <c r="F13" s="177">
        <v>14424</v>
      </c>
    </row>
    <row r="14" spans="1:7" x14ac:dyDescent="0.25">
      <c r="A14" s="73">
        <v>5</v>
      </c>
      <c r="B14" s="74" t="s">
        <v>137</v>
      </c>
      <c r="C14" s="74"/>
      <c r="D14" s="176">
        <v>5050</v>
      </c>
      <c r="E14" s="96">
        <v>12276</v>
      </c>
      <c r="F14" s="177"/>
    </row>
    <row r="15" spans="1:7" x14ac:dyDescent="0.25">
      <c r="A15" s="73"/>
      <c r="B15" s="74"/>
      <c r="C15" s="74"/>
      <c r="D15" s="176">
        <v>2940</v>
      </c>
      <c r="E15" s="96"/>
      <c r="F15" s="177">
        <v>12276</v>
      </c>
    </row>
    <row r="16" spans="1:7" x14ac:dyDescent="0.25">
      <c r="A16" s="73">
        <v>6</v>
      </c>
      <c r="B16" s="74" t="s">
        <v>123</v>
      </c>
      <c r="C16" s="74"/>
      <c r="D16" s="176">
        <v>5400</v>
      </c>
      <c r="E16" s="96">
        <v>1731</v>
      </c>
      <c r="F16" s="177"/>
    </row>
    <row r="17" spans="1:20" x14ac:dyDescent="0.25">
      <c r="A17" s="179"/>
      <c r="B17" s="81"/>
      <c r="C17" s="81"/>
      <c r="D17" s="179">
        <v>2780</v>
      </c>
      <c r="E17" s="100"/>
      <c r="F17" s="180">
        <v>1731</v>
      </c>
    </row>
    <row r="19" spans="1:20" x14ac:dyDescent="0.25">
      <c r="A19" s="41" t="s">
        <v>48</v>
      </c>
    </row>
    <row r="20" spans="1:20" x14ac:dyDescent="0.25">
      <c r="A20" s="50" t="s">
        <v>27</v>
      </c>
      <c r="B20" s="44" t="s">
        <v>3</v>
      </c>
      <c r="C20" s="265">
        <v>1950</v>
      </c>
      <c r="D20" s="266"/>
      <c r="E20" s="265">
        <v>2380</v>
      </c>
      <c r="F20" s="266"/>
      <c r="G20" s="264">
        <v>2600</v>
      </c>
      <c r="H20" s="264"/>
      <c r="I20" s="265" t="s">
        <v>23</v>
      </c>
      <c r="J20" s="266"/>
      <c r="K20" s="264" t="s">
        <v>25</v>
      </c>
      <c r="L20" s="264"/>
      <c r="M20" s="265">
        <v>2940</v>
      </c>
      <c r="N20" s="266"/>
      <c r="O20" s="264">
        <v>5000</v>
      </c>
      <c r="P20" s="264"/>
      <c r="Q20" s="265">
        <v>5050</v>
      </c>
      <c r="R20" s="266"/>
      <c r="S20" s="265">
        <v>5400</v>
      </c>
      <c r="T20" s="266"/>
    </row>
    <row r="21" spans="1:20" x14ac:dyDescent="0.25">
      <c r="A21" s="55"/>
      <c r="B21" s="46"/>
      <c r="C21" s="259" t="s">
        <v>66</v>
      </c>
      <c r="D21" s="260"/>
      <c r="E21" s="259" t="s">
        <v>68</v>
      </c>
      <c r="F21" s="260"/>
      <c r="G21" s="261" t="s">
        <v>22</v>
      </c>
      <c r="H21" s="261"/>
      <c r="I21" s="259" t="s">
        <v>24</v>
      </c>
      <c r="J21" s="260"/>
      <c r="K21" s="261" t="s">
        <v>24</v>
      </c>
      <c r="L21" s="261"/>
      <c r="M21" s="259" t="s">
        <v>137</v>
      </c>
      <c r="N21" s="260"/>
      <c r="O21" s="261" t="s">
        <v>75</v>
      </c>
      <c r="P21" s="261"/>
      <c r="Q21" s="259" t="s">
        <v>30</v>
      </c>
      <c r="R21" s="260"/>
      <c r="S21" s="257" t="s">
        <v>7</v>
      </c>
      <c r="T21" s="258"/>
    </row>
    <row r="22" spans="1:20" x14ac:dyDescent="0.25">
      <c r="A22" s="52"/>
      <c r="B22" s="49"/>
      <c r="C22" s="51" t="s">
        <v>18</v>
      </c>
      <c r="D22" s="51" t="s">
        <v>19</v>
      </c>
      <c r="E22" s="51" t="s">
        <v>18</v>
      </c>
      <c r="F22" s="51" t="s">
        <v>19</v>
      </c>
      <c r="G22" s="51" t="s">
        <v>18</v>
      </c>
      <c r="H22" s="51" t="s">
        <v>19</v>
      </c>
      <c r="I22" s="51" t="s">
        <v>18</v>
      </c>
      <c r="J22" s="51" t="s">
        <v>19</v>
      </c>
      <c r="K22" s="51" t="s">
        <v>18</v>
      </c>
      <c r="L22" s="51" t="s">
        <v>19</v>
      </c>
      <c r="M22" s="51" t="s">
        <v>18</v>
      </c>
      <c r="N22" s="51" t="s">
        <v>19</v>
      </c>
      <c r="O22" s="51" t="s">
        <v>18</v>
      </c>
      <c r="P22" s="51" t="s">
        <v>19</v>
      </c>
      <c r="Q22" s="51" t="s">
        <v>18</v>
      </c>
      <c r="R22" s="51" t="s">
        <v>19</v>
      </c>
      <c r="S22" s="51" t="s">
        <v>18</v>
      </c>
      <c r="T22" s="51" t="s">
        <v>19</v>
      </c>
    </row>
    <row r="23" spans="1:20" x14ac:dyDescent="0.25">
      <c r="A23" s="181" t="s">
        <v>124</v>
      </c>
      <c r="B23" s="173" t="s">
        <v>125</v>
      </c>
      <c r="C23" s="182"/>
      <c r="D23" s="90"/>
      <c r="E23" s="89"/>
      <c r="F23" s="90">
        <v>70587</v>
      </c>
      <c r="G23" s="89"/>
      <c r="H23" s="90">
        <v>31713</v>
      </c>
      <c r="I23" s="89"/>
      <c r="J23" s="90"/>
      <c r="K23" s="89"/>
      <c r="L23" s="90"/>
      <c r="M23" s="89"/>
      <c r="N23" s="90"/>
      <c r="O23" s="89">
        <v>102300</v>
      </c>
      <c r="P23" s="90"/>
      <c r="Q23" s="89"/>
      <c r="R23" s="90"/>
      <c r="S23" s="89"/>
      <c r="T23" s="90"/>
    </row>
    <row r="24" spans="1:20" x14ac:dyDescent="0.25">
      <c r="A24" s="183" t="s">
        <v>126</v>
      </c>
      <c r="B24" s="74" t="s">
        <v>7</v>
      </c>
      <c r="C24" s="184"/>
      <c r="D24" s="98"/>
      <c r="E24" s="96"/>
      <c r="F24" s="98"/>
      <c r="G24" s="96"/>
      <c r="H24" s="98"/>
      <c r="I24" s="96"/>
      <c r="J24" s="98">
        <v>14424</v>
      </c>
      <c r="K24" s="96"/>
      <c r="L24" s="98"/>
      <c r="M24" s="96"/>
      <c r="N24" s="98"/>
      <c r="O24" s="96"/>
      <c r="P24" s="98"/>
      <c r="Q24" s="96"/>
      <c r="R24" s="98"/>
      <c r="S24" s="96">
        <v>14424</v>
      </c>
      <c r="T24" s="98"/>
    </row>
    <row r="25" spans="1:20" x14ac:dyDescent="0.25">
      <c r="A25" s="183" t="s">
        <v>124</v>
      </c>
      <c r="B25" s="74" t="s">
        <v>137</v>
      </c>
      <c r="C25" s="184"/>
      <c r="D25" s="98"/>
      <c r="E25" s="96"/>
      <c r="F25" s="98"/>
      <c r="G25" s="96"/>
      <c r="H25" s="98"/>
      <c r="I25" s="96"/>
      <c r="J25" s="98"/>
      <c r="K25" s="96"/>
      <c r="L25" s="98"/>
      <c r="M25" s="96"/>
      <c r="N25" s="98">
        <v>12276</v>
      </c>
      <c r="O25" s="96"/>
      <c r="P25" s="98"/>
      <c r="Q25" s="96">
        <v>12276</v>
      </c>
      <c r="R25" s="98"/>
      <c r="S25" s="96"/>
      <c r="T25" s="98"/>
    </row>
    <row r="26" spans="1:20" x14ac:dyDescent="0.25">
      <c r="A26" s="183" t="s">
        <v>126</v>
      </c>
      <c r="B26" s="74" t="s">
        <v>127</v>
      </c>
      <c r="C26" s="184"/>
      <c r="D26" s="98"/>
      <c r="E26" s="96"/>
      <c r="F26" s="98"/>
      <c r="G26" s="96"/>
      <c r="H26" s="98"/>
      <c r="I26" s="96"/>
      <c r="J26" s="98"/>
      <c r="K26" s="96"/>
      <c r="L26" s="98">
        <v>1731</v>
      </c>
      <c r="M26" s="96"/>
      <c r="N26" s="98"/>
      <c r="O26" s="96"/>
      <c r="P26" s="98"/>
      <c r="Q26" s="96"/>
      <c r="R26" s="98"/>
      <c r="S26" s="96">
        <v>1731</v>
      </c>
      <c r="T26" s="98"/>
    </row>
    <row r="27" spans="1:20" x14ac:dyDescent="0.25">
      <c r="A27" s="185" t="s">
        <v>126</v>
      </c>
      <c r="B27" s="81" t="s">
        <v>128</v>
      </c>
      <c r="C27" s="186">
        <v>31713</v>
      </c>
      <c r="D27" s="101"/>
      <c r="E27" s="100"/>
      <c r="F27" s="101">
        <v>31713</v>
      </c>
      <c r="G27" s="100"/>
      <c r="H27" s="101"/>
      <c r="I27" s="100"/>
      <c r="J27" s="101"/>
      <c r="K27" s="100"/>
      <c r="L27" s="101"/>
      <c r="M27" s="100"/>
      <c r="N27" s="101"/>
      <c r="O27" s="100"/>
      <c r="P27" s="101"/>
      <c r="Q27" s="100"/>
      <c r="R27" s="101"/>
      <c r="S27" s="100"/>
      <c r="T27" s="101"/>
    </row>
  </sheetData>
  <mergeCells count="18">
    <mergeCell ref="M21:N21"/>
    <mergeCell ref="O21:P21"/>
    <mergeCell ref="C20:D20"/>
    <mergeCell ref="E20:F20"/>
    <mergeCell ref="G20:H20"/>
    <mergeCell ref="I20:J20"/>
    <mergeCell ref="K20:L20"/>
    <mergeCell ref="M20:N20"/>
    <mergeCell ref="C21:D21"/>
    <mergeCell ref="E21:F21"/>
    <mergeCell ref="G21:H21"/>
    <mergeCell ref="I21:J21"/>
    <mergeCell ref="K21:L21"/>
    <mergeCell ref="Q21:R21"/>
    <mergeCell ref="S21:T21"/>
    <mergeCell ref="O20:P20"/>
    <mergeCell ref="Q20:R20"/>
    <mergeCell ref="S20:T20"/>
  </mergeCells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&amp;COppgave 9.5</oddHeader>
    <oddFooter>&amp;CSide &amp;P av &amp;N</oddFoot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FCCA2-FE16-4C67-BD84-19E9EEFDAA32}">
  <dimension ref="A1:S29"/>
  <sheetViews>
    <sheetView showGridLines="0" showZeros="0" workbookViewId="0">
      <selection activeCell="J14" sqref="J14"/>
    </sheetView>
  </sheetViews>
  <sheetFormatPr baseColWidth="10" defaultRowHeight="15.75" x14ac:dyDescent="0.25"/>
  <cols>
    <col min="1" max="1" width="6.42578125" style="41" customWidth="1"/>
    <col min="2" max="2" width="27.5703125" style="41" customWidth="1"/>
    <col min="3" max="20" width="9.7109375" style="41" customWidth="1"/>
    <col min="21" max="16384" width="11.42578125" style="41"/>
  </cols>
  <sheetData>
    <row r="1" spans="1:7" x14ac:dyDescent="0.25">
      <c r="A1" s="59" t="s">
        <v>205</v>
      </c>
      <c r="C1" s="188" t="s">
        <v>217</v>
      </c>
    </row>
    <row r="2" spans="1:7" x14ac:dyDescent="0.25">
      <c r="C2" s="188" t="s">
        <v>218</v>
      </c>
    </row>
    <row r="3" spans="1:7" x14ac:dyDescent="0.25">
      <c r="A3" s="41" t="s">
        <v>0</v>
      </c>
    </row>
    <row r="4" spans="1:7" x14ac:dyDescent="0.25">
      <c r="A4" s="64" t="s">
        <v>119</v>
      </c>
      <c r="B4" s="43"/>
      <c r="C4" s="43"/>
      <c r="D4" s="43" t="s">
        <v>13</v>
      </c>
      <c r="E4" s="43" t="s">
        <v>120</v>
      </c>
      <c r="F4" s="44"/>
    </row>
    <row r="5" spans="1:7" x14ac:dyDescent="0.25">
      <c r="A5" s="47"/>
      <c r="B5" s="48"/>
      <c r="C5" s="48"/>
      <c r="D5" s="48" t="s">
        <v>121</v>
      </c>
      <c r="E5" s="48"/>
      <c r="F5" s="49"/>
    </row>
    <row r="6" spans="1:7" x14ac:dyDescent="0.25">
      <c r="A6" s="42" t="s">
        <v>3</v>
      </c>
      <c r="B6" s="43"/>
      <c r="C6" s="43"/>
      <c r="D6" s="84" t="s">
        <v>9</v>
      </c>
      <c r="E6" s="66" t="s">
        <v>11</v>
      </c>
      <c r="F6" s="85" t="s">
        <v>122</v>
      </c>
    </row>
    <row r="7" spans="1:7" x14ac:dyDescent="0.25">
      <c r="A7" s="86"/>
      <c r="B7" s="48"/>
      <c r="C7" s="48"/>
      <c r="D7" s="86"/>
      <c r="E7" s="68" t="s">
        <v>10</v>
      </c>
      <c r="F7" s="87" t="s">
        <v>12</v>
      </c>
    </row>
    <row r="8" spans="1:7" x14ac:dyDescent="0.25">
      <c r="A8" s="70">
        <v>1</v>
      </c>
      <c r="B8" s="173" t="s">
        <v>4</v>
      </c>
      <c r="C8" s="173"/>
      <c r="D8" s="174">
        <v>5000</v>
      </c>
      <c r="E8" s="89">
        <v>102300</v>
      </c>
      <c r="F8" s="175"/>
    </row>
    <row r="9" spans="1:7" x14ac:dyDescent="0.25">
      <c r="A9" s="73">
        <v>2</v>
      </c>
      <c r="B9" s="74" t="s">
        <v>5</v>
      </c>
      <c r="C9" s="74"/>
      <c r="D9" s="176">
        <v>2600</v>
      </c>
      <c r="E9" s="96"/>
      <c r="F9" s="177">
        <v>31713</v>
      </c>
    </row>
    <row r="10" spans="1:7" x14ac:dyDescent="0.25">
      <c r="A10" s="73">
        <v>3</v>
      </c>
      <c r="B10" s="74" t="s">
        <v>6</v>
      </c>
      <c r="C10" s="74"/>
      <c r="D10" s="176">
        <v>2380</v>
      </c>
      <c r="E10" s="96"/>
      <c r="F10" s="177">
        <f>E8-F9</f>
        <v>70587</v>
      </c>
      <c r="G10" s="178"/>
    </row>
    <row r="11" spans="1:7" x14ac:dyDescent="0.25">
      <c r="A11" s="73"/>
      <c r="B11" s="74"/>
      <c r="C11" s="74"/>
      <c r="D11" s="176"/>
      <c r="E11" s="96"/>
      <c r="F11" s="177"/>
      <c r="G11" s="178"/>
    </row>
    <row r="12" spans="1:7" x14ac:dyDescent="0.25">
      <c r="A12" s="73">
        <v>4</v>
      </c>
      <c r="B12" s="74" t="s">
        <v>7</v>
      </c>
      <c r="C12" s="74"/>
      <c r="D12" s="176">
        <v>5400</v>
      </c>
      <c r="E12" s="96">
        <v>14424</v>
      </c>
      <c r="F12" s="177"/>
    </row>
    <row r="13" spans="1:7" x14ac:dyDescent="0.25">
      <c r="A13" s="73"/>
      <c r="B13" s="74"/>
      <c r="C13" s="74"/>
      <c r="D13" s="176">
        <v>2770</v>
      </c>
      <c r="E13" s="96"/>
      <c r="F13" s="177">
        <v>14424</v>
      </c>
    </row>
    <row r="14" spans="1:7" x14ac:dyDescent="0.25">
      <c r="A14" s="73">
        <v>5</v>
      </c>
      <c r="B14" s="74" t="s">
        <v>137</v>
      </c>
      <c r="C14" s="74"/>
      <c r="D14" s="176">
        <v>5050</v>
      </c>
      <c r="E14" s="96">
        <v>12276</v>
      </c>
      <c r="F14" s="177"/>
    </row>
    <row r="15" spans="1:7" x14ac:dyDescent="0.25">
      <c r="A15" s="73"/>
      <c r="B15" s="74"/>
      <c r="C15" s="74"/>
      <c r="D15" s="176">
        <v>2940</v>
      </c>
      <c r="E15" s="96"/>
      <c r="F15" s="177">
        <v>12276</v>
      </c>
    </row>
    <row r="16" spans="1:7" x14ac:dyDescent="0.25">
      <c r="A16" s="73">
        <v>6</v>
      </c>
      <c r="B16" s="74" t="s">
        <v>212</v>
      </c>
      <c r="C16" s="74"/>
      <c r="D16" s="176">
        <v>5400</v>
      </c>
      <c r="E16" s="96">
        <v>1731</v>
      </c>
      <c r="F16" s="177"/>
    </row>
    <row r="17" spans="1:19" x14ac:dyDescent="0.25">
      <c r="A17" s="221"/>
      <c r="B17" s="222"/>
      <c r="C17" s="222"/>
      <c r="D17" s="223">
        <v>2780</v>
      </c>
      <c r="E17" s="224"/>
      <c r="F17" s="225">
        <v>1731</v>
      </c>
    </row>
    <row r="18" spans="1:19" x14ac:dyDescent="0.25">
      <c r="A18" s="221">
        <v>7</v>
      </c>
      <c r="B18" s="222" t="s">
        <v>203</v>
      </c>
      <c r="C18" s="222"/>
      <c r="D18" s="223">
        <v>2600</v>
      </c>
      <c r="E18" s="224">
        <v>31713</v>
      </c>
      <c r="F18" s="225"/>
    </row>
    <row r="19" spans="1:19" x14ac:dyDescent="0.25">
      <c r="A19" s="179"/>
      <c r="B19" s="81"/>
      <c r="C19" s="81"/>
      <c r="D19" s="179">
        <v>2380</v>
      </c>
      <c r="E19" s="100"/>
      <c r="F19" s="180">
        <v>31713</v>
      </c>
    </row>
    <row r="21" spans="1:19" x14ac:dyDescent="0.25">
      <c r="A21" s="41" t="s">
        <v>48</v>
      </c>
    </row>
    <row r="22" spans="1:19" x14ac:dyDescent="0.25">
      <c r="A22" s="50" t="s">
        <v>27</v>
      </c>
      <c r="B22" s="44" t="s">
        <v>3</v>
      </c>
      <c r="C22" s="265">
        <v>2380</v>
      </c>
      <c r="D22" s="266"/>
      <c r="E22" s="264">
        <v>2600</v>
      </c>
      <c r="F22" s="264"/>
      <c r="G22" s="265" t="s">
        <v>23</v>
      </c>
      <c r="H22" s="266"/>
      <c r="I22" s="264" t="s">
        <v>25</v>
      </c>
      <c r="J22" s="264"/>
      <c r="K22" s="265">
        <v>2940</v>
      </c>
      <c r="L22" s="266"/>
      <c r="M22" s="264">
        <v>5000</v>
      </c>
      <c r="N22" s="264"/>
      <c r="O22" s="265">
        <v>5050</v>
      </c>
      <c r="P22" s="266"/>
      <c r="Q22" s="265">
        <v>5400</v>
      </c>
      <c r="R22" s="266"/>
    </row>
    <row r="23" spans="1:19" x14ac:dyDescent="0.25">
      <c r="A23" s="55"/>
      <c r="B23" s="46"/>
      <c r="C23" s="259" t="s">
        <v>68</v>
      </c>
      <c r="D23" s="260"/>
      <c r="E23" s="261" t="s">
        <v>22</v>
      </c>
      <c r="F23" s="261"/>
      <c r="G23" s="259" t="s">
        <v>24</v>
      </c>
      <c r="H23" s="260"/>
      <c r="I23" s="261" t="s">
        <v>24</v>
      </c>
      <c r="J23" s="261"/>
      <c r="K23" s="259" t="s">
        <v>137</v>
      </c>
      <c r="L23" s="260"/>
      <c r="M23" s="261" t="s">
        <v>75</v>
      </c>
      <c r="N23" s="261"/>
      <c r="O23" s="259" t="s">
        <v>30</v>
      </c>
      <c r="P23" s="260"/>
      <c r="Q23" s="257" t="s">
        <v>7</v>
      </c>
      <c r="R23" s="258"/>
    </row>
    <row r="24" spans="1:19" x14ac:dyDescent="0.25">
      <c r="A24" s="52"/>
      <c r="B24" s="49"/>
      <c r="C24" s="51" t="s">
        <v>18</v>
      </c>
      <c r="D24" s="51" t="s">
        <v>19</v>
      </c>
      <c r="E24" s="51" t="s">
        <v>18</v>
      </c>
      <c r="F24" s="51" t="s">
        <v>19</v>
      </c>
      <c r="G24" s="51" t="s">
        <v>18</v>
      </c>
      <c r="H24" s="51" t="s">
        <v>19</v>
      </c>
      <c r="I24" s="51" t="s">
        <v>18</v>
      </c>
      <c r="J24" s="51" t="s">
        <v>19</v>
      </c>
      <c r="K24" s="51" t="s">
        <v>18</v>
      </c>
      <c r="L24" s="51" t="s">
        <v>19</v>
      </c>
      <c r="M24" s="51" t="s">
        <v>18</v>
      </c>
      <c r="N24" s="51" t="s">
        <v>19</v>
      </c>
      <c r="O24" s="51" t="s">
        <v>18</v>
      </c>
      <c r="P24" s="51" t="s">
        <v>19</v>
      </c>
      <c r="Q24" s="51" t="s">
        <v>18</v>
      </c>
      <c r="R24" s="51" t="s">
        <v>19</v>
      </c>
    </row>
    <row r="25" spans="1:19" x14ac:dyDescent="0.25">
      <c r="A25" s="181" t="s">
        <v>124</v>
      </c>
      <c r="B25" s="173" t="s">
        <v>125</v>
      </c>
      <c r="C25" s="89"/>
      <c r="D25" s="90">
        <v>70587</v>
      </c>
      <c r="E25" s="89"/>
      <c r="F25" s="90">
        <v>31713</v>
      </c>
      <c r="G25" s="89"/>
      <c r="H25" s="90"/>
      <c r="I25" s="89"/>
      <c r="J25" s="90"/>
      <c r="K25" s="89"/>
      <c r="L25" s="90"/>
      <c r="M25" s="89">
        <v>102300</v>
      </c>
      <c r="N25" s="90"/>
      <c r="O25" s="89"/>
      <c r="P25" s="90"/>
      <c r="Q25" s="89"/>
      <c r="R25" s="90"/>
      <c r="S25" s="78">
        <f>C25+E25+G25+I25+K25+M25+O25+Q25-D25-F25-H25-J25-L25-N25-P25-R25</f>
        <v>0</v>
      </c>
    </row>
    <row r="26" spans="1:19" x14ac:dyDescent="0.25">
      <c r="A26" s="183" t="s">
        <v>126</v>
      </c>
      <c r="B26" s="74" t="s">
        <v>7</v>
      </c>
      <c r="C26" s="96"/>
      <c r="D26" s="98"/>
      <c r="E26" s="96"/>
      <c r="F26" s="98"/>
      <c r="G26" s="96"/>
      <c r="H26" s="98">
        <v>14424</v>
      </c>
      <c r="I26" s="96"/>
      <c r="J26" s="98"/>
      <c r="K26" s="96"/>
      <c r="L26" s="98"/>
      <c r="M26" s="96"/>
      <c r="N26" s="98"/>
      <c r="O26" s="96"/>
      <c r="P26" s="98"/>
      <c r="Q26" s="96">
        <v>14424</v>
      </c>
      <c r="R26" s="98"/>
      <c r="S26" s="78">
        <f t="shared" ref="S26:S29" si="0">C26+E26+G26+I26+K26+M26+O26+Q26-D26-F26-H26-J26-L26-N26-P26-R26</f>
        <v>0</v>
      </c>
    </row>
    <row r="27" spans="1:19" x14ac:dyDescent="0.25">
      <c r="A27" s="183" t="s">
        <v>124</v>
      </c>
      <c r="B27" s="74" t="s">
        <v>137</v>
      </c>
      <c r="C27" s="96"/>
      <c r="D27" s="98"/>
      <c r="E27" s="96"/>
      <c r="F27" s="98"/>
      <c r="G27" s="96"/>
      <c r="H27" s="98"/>
      <c r="I27" s="96"/>
      <c r="J27" s="98"/>
      <c r="K27" s="96"/>
      <c r="L27" s="98">
        <v>12276</v>
      </c>
      <c r="M27" s="96"/>
      <c r="N27" s="98"/>
      <c r="O27" s="96">
        <v>12276</v>
      </c>
      <c r="P27" s="98"/>
      <c r="Q27" s="96"/>
      <c r="R27" s="98"/>
      <c r="S27" s="78">
        <f t="shared" si="0"/>
        <v>0</v>
      </c>
    </row>
    <row r="28" spans="1:19" x14ac:dyDescent="0.25">
      <c r="A28" s="183" t="s">
        <v>126</v>
      </c>
      <c r="B28" s="74" t="s">
        <v>127</v>
      </c>
      <c r="C28" s="96"/>
      <c r="D28" s="98"/>
      <c r="E28" s="96"/>
      <c r="F28" s="98"/>
      <c r="G28" s="96"/>
      <c r="H28" s="98"/>
      <c r="I28" s="96"/>
      <c r="J28" s="98">
        <v>1731</v>
      </c>
      <c r="K28" s="96"/>
      <c r="L28" s="98"/>
      <c r="M28" s="96"/>
      <c r="N28" s="98"/>
      <c r="O28" s="96"/>
      <c r="P28" s="98"/>
      <c r="Q28" s="96">
        <v>1731</v>
      </c>
      <c r="R28" s="98"/>
      <c r="S28" s="78">
        <f t="shared" si="0"/>
        <v>0</v>
      </c>
    </row>
    <row r="29" spans="1:19" x14ac:dyDescent="0.25">
      <c r="A29" s="185" t="s">
        <v>126</v>
      </c>
      <c r="B29" s="81" t="s">
        <v>152</v>
      </c>
      <c r="C29" s="100"/>
      <c r="D29" s="101">
        <v>31713</v>
      </c>
      <c r="E29" s="100">
        <v>31713</v>
      </c>
      <c r="F29" s="101"/>
      <c r="G29" s="100"/>
      <c r="H29" s="101"/>
      <c r="I29" s="100"/>
      <c r="J29" s="101"/>
      <c r="K29" s="100"/>
      <c r="L29" s="101"/>
      <c r="M29" s="100"/>
      <c r="N29" s="101"/>
      <c r="O29" s="100"/>
      <c r="P29" s="101"/>
      <c r="Q29" s="100"/>
      <c r="R29" s="101"/>
      <c r="S29" s="78">
        <f t="shared" si="0"/>
        <v>0</v>
      </c>
    </row>
  </sheetData>
  <mergeCells count="16">
    <mergeCell ref="Q22:R22"/>
    <mergeCell ref="C23:D23"/>
    <mergeCell ref="E23:F23"/>
    <mergeCell ref="G23:H23"/>
    <mergeCell ref="I23:J23"/>
    <mergeCell ref="K23:L23"/>
    <mergeCell ref="M23:N23"/>
    <mergeCell ref="O23:P23"/>
    <mergeCell ref="Q23:R23"/>
    <mergeCell ref="C22:D22"/>
    <mergeCell ref="E22:F22"/>
    <mergeCell ref="G22:H22"/>
    <mergeCell ref="I22:J22"/>
    <mergeCell ref="K22:L22"/>
    <mergeCell ref="M22:N22"/>
    <mergeCell ref="O22:P22"/>
  </mergeCells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&amp;COppgave 9.5</oddHeader>
    <oddFooter>&amp;CSide &amp;P av &amp;N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3</vt:i4>
      </vt:variant>
    </vt:vector>
  </HeadingPairs>
  <TitlesOfParts>
    <vt:vector size="14" baseType="lpstr">
      <vt:lpstr>Informasjon</vt:lpstr>
      <vt:lpstr>Oppgave 9.1</vt:lpstr>
      <vt:lpstr>Oppgave 9.1 - 2025</vt:lpstr>
      <vt:lpstr>Oppgave 9.2</vt:lpstr>
      <vt:lpstr>Oppgave 9.2 - 2025</vt:lpstr>
      <vt:lpstr>Oppgave 9.3 - 2025</vt:lpstr>
      <vt:lpstr>Oppgave 9.4 - 2025</vt:lpstr>
      <vt:lpstr>Oppgave 9.5</vt:lpstr>
      <vt:lpstr>Oppgave 9.5 - 2025</vt:lpstr>
      <vt:lpstr>Oppgave 9.6</vt:lpstr>
      <vt:lpstr>Oppgave 9.8</vt:lpstr>
      <vt:lpstr>'Oppgave 9.2'!Utskriftsområde</vt:lpstr>
      <vt:lpstr>'Oppgave 9.2 - 2025'!Utskriftsområde</vt:lpstr>
      <vt:lpstr>'Oppgave 9.4 - 2025'!Utskriftsområde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2024-03-28T15:35:29Z</cp:lastPrinted>
  <dcterms:created xsi:type="dcterms:W3CDTF">1997-01-16T18:32:43Z</dcterms:created>
  <dcterms:modified xsi:type="dcterms:W3CDTF">2024-08-14T08:50:18Z</dcterms:modified>
</cp:coreProperties>
</file>