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D779DED7-A96F-4304-8C7E-C1DC99DCFC2F}" xr6:coauthVersionLast="47" xr6:coauthVersionMax="47" xr10:uidLastSave="{00000000-0000-0000-0000-000000000000}"/>
  <bookViews>
    <workbookView xWindow="7620" yWindow="3120" windowWidth="17040" windowHeight="12255" tabRatio="785" xr2:uid="{00000000-000D-0000-FFFF-FFFF00000000}"/>
  </bookViews>
  <sheets>
    <sheet name="Informasjon" sheetId="12" r:id="rId1"/>
    <sheet name="Oppgave 11.1" sheetId="7" r:id="rId2"/>
    <sheet name="Oppgave 11.2 - 2025" sheetId="9" r:id="rId3"/>
    <sheet name="Oppgave 11.3 - 2025" sheetId="10" r:id="rId4"/>
    <sheet name="Oppgave 11.4" sheetId="1" r:id="rId5"/>
    <sheet name="Oppgave 11.5" sheetId="2" r:id="rId6"/>
    <sheet name="Oppgave 11.6 - 2025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9" l="1"/>
  <c r="D60" i="9"/>
  <c r="D58" i="9"/>
  <c r="AA8" i="9"/>
  <c r="E35" i="11"/>
  <c r="D35" i="11"/>
  <c r="D36" i="11" s="1"/>
  <c r="C35" i="11"/>
  <c r="E34" i="11"/>
  <c r="E36" i="11" s="1"/>
  <c r="D34" i="11"/>
  <c r="C34" i="11"/>
  <c r="D30" i="11"/>
  <c r="C30" i="11"/>
  <c r="G28" i="11"/>
  <c r="H27" i="11"/>
  <c r="G26" i="11"/>
  <c r="G25" i="11"/>
  <c r="G23" i="11"/>
  <c r="G22" i="11"/>
  <c r="G21" i="11"/>
  <c r="G20" i="11"/>
  <c r="E20" i="11"/>
  <c r="H19" i="11"/>
  <c r="J18" i="11"/>
  <c r="J17" i="11"/>
  <c r="J16" i="11"/>
  <c r="J15" i="11"/>
  <c r="J14" i="11"/>
  <c r="J13" i="11"/>
  <c r="F12" i="11"/>
  <c r="F11" i="11"/>
  <c r="E9" i="11" s="1"/>
  <c r="E10" i="11"/>
  <c r="I8" i="11"/>
  <c r="I7" i="11"/>
  <c r="I6" i="11"/>
  <c r="F5" i="11"/>
  <c r="I5" i="11" s="1"/>
  <c r="F4" i="11"/>
  <c r="E48" i="10"/>
  <c r="E42" i="10"/>
  <c r="E41" i="10"/>
  <c r="E43" i="10" s="1"/>
  <c r="F5" i="10" s="1"/>
  <c r="H37" i="10"/>
  <c r="D37" i="10"/>
  <c r="G35" i="10"/>
  <c r="G34" i="10"/>
  <c r="G33" i="10"/>
  <c r="G32" i="10"/>
  <c r="G31" i="10"/>
  <c r="G30" i="10"/>
  <c r="G29" i="10"/>
  <c r="C28" i="10"/>
  <c r="C37" i="10" s="1"/>
  <c r="D38" i="10" s="1"/>
  <c r="G26" i="10"/>
  <c r="G25" i="10"/>
  <c r="G24" i="10"/>
  <c r="G23" i="10"/>
  <c r="E22" i="10"/>
  <c r="H21" i="10"/>
  <c r="J20" i="10"/>
  <c r="J19" i="10"/>
  <c r="J18" i="10"/>
  <c r="J17" i="10"/>
  <c r="J16" i="10"/>
  <c r="J15" i="10"/>
  <c r="J14" i="10"/>
  <c r="J13" i="10"/>
  <c r="I10" i="10"/>
  <c r="I9" i="10"/>
  <c r="I8" i="10"/>
  <c r="I7" i="10"/>
  <c r="I6" i="10"/>
  <c r="AA9" i="9"/>
  <c r="AA10" i="9"/>
  <c r="AA11" i="9"/>
  <c r="AA12" i="9"/>
  <c r="AA13" i="9"/>
  <c r="AA14" i="9"/>
  <c r="AA15" i="9"/>
  <c r="AA16" i="9"/>
  <c r="AA17" i="9"/>
  <c r="H52" i="9"/>
  <c r="H51" i="9"/>
  <c r="H50" i="9"/>
  <c r="I49" i="9"/>
  <c r="H48" i="9"/>
  <c r="H47" i="9"/>
  <c r="D46" i="9"/>
  <c r="H46" i="9" s="1"/>
  <c r="F45" i="9"/>
  <c r="H45" i="9" s="1"/>
  <c r="H43" i="9"/>
  <c r="F40" i="9"/>
  <c r="H40" i="9" s="1"/>
  <c r="I39" i="9"/>
  <c r="H39" i="9"/>
  <c r="H38" i="9"/>
  <c r="H37" i="9"/>
  <c r="H36" i="9"/>
  <c r="K35" i="9"/>
  <c r="H35" i="9"/>
  <c r="K33" i="9"/>
  <c r="H32" i="9"/>
  <c r="K31" i="9"/>
  <c r="K28" i="9"/>
  <c r="J28" i="9"/>
  <c r="J27" i="9"/>
  <c r="J26" i="9"/>
  <c r="J25" i="9"/>
  <c r="J24" i="9"/>
  <c r="Z18" i="9"/>
  <c r="Y18" i="9"/>
  <c r="X18" i="9"/>
  <c r="W18" i="9"/>
  <c r="V18" i="9"/>
  <c r="U18" i="9"/>
  <c r="T18" i="9"/>
  <c r="S18" i="9"/>
  <c r="R18" i="9"/>
  <c r="Q18" i="9"/>
  <c r="P18" i="9"/>
  <c r="O18" i="9"/>
  <c r="M18" i="9"/>
  <c r="L18" i="9"/>
  <c r="K18" i="9"/>
  <c r="J18" i="9"/>
  <c r="I18" i="9"/>
  <c r="H18" i="9"/>
  <c r="G18" i="9"/>
  <c r="F18" i="9"/>
  <c r="E18" i="9"/>
  <c r="D18" i="9"/>
  <c r="N17" i="9"/>
  <c r="N16" i="9"/>
  <c r="N15" i="9"/>
  <c r="N14" i="9"/>
  <c r="N13" i="9"/>
  <c r="N12" i="9"/>
  <c r="N11" i="9"/>
  <c r="N10" i="9"/>
  <c r="N9" i="9"/>
  <c r="N8" i="9"/>
  <c r="N7" i="9"/>
  <c r="C18" i="7"/>
  <c r="C16" i="7"/>
  <c r="D14" i="7"/>
  <c r="C14" i="7"/>
  <c r="D15" i="7" s="1"/>
  <c r="J12" i="7"/>
  <c r="G12" i="7"/>
  <c r="G14" i="7" s="1"/>
  <c r="J11" i="7"/>
  <c r="G11" i="7"/>
  <c r="J10" i="7"/>
  <c r="H10" i="7"/>
  <c r="E13" i="7" s="1"/>
  <c r="J9" i="7"/>
  <c r="F8" i="7"/>
  <c r="E7" i="7" s="1"/>
  <c r="F6" i="7"/>
  <c r="M30" i="11" l="1"/>
  <c r="C36" i="11"/>
  <c r="I4" i="11"/>
  <c r="I30" i="11" s="1"/>
  <c r="H30" i="11"/>
  <c r="E24" i="11"/>
  <c r="G24" i="11" s="1"/>
  <c r="E29" i="11" s="1"/>
  <c r="E27" i="10"/>
  <c r="G27" i="10" s="1"/>
  <c r="E36" i="10" s="1"/>
  <c r="I5" i="10"/>
  <c r="I37" i="10" s="1"/>
  <c r="G22" i="10"/>
  <c r="G28" i="10"/>
  <c r="D30" i="9"/>
  <c r="G30" i="9" s="1"/>
  <c r="F29" i="9" s="1"/>
  <c r="D42" i="9"/>
  <c r="H42" i="9" s="1"/>
  <c r="H49" i="9"/>
  <c r="E34" i="9"/>
  <c r="K34" i="9" s="1"/>
  <c r="I55" i="9"/>
  <c r="E37" i="9"/>
  <c r="K37" i="9" s="1"/>
  <c r="D41" i="9"/>
  <c r="H41" i="9" s="1"/>
  <c r="AA18" i="9"/>
  <c r="E32" i="9"/>
  <c r="K32" i="9" s="1"/>
  <c r="E36" i="9"/>
  <c r="K36" i="9" s="1"/>
  <c r="E38" i="9"/>
  <c r="K38" i="9" s="1"/>
  <c r="D44" i="9"/>
  <c r="H44" i="9" s="1"/>
  <c r="D53" i="9"/>
  <c r="H53" i="9" s="1"/>
  <c r="J55" i="9"/>
  <c r="E14" i="7"/>
  <c r="G13" i="7"/>
  <c r="C17" i="7" s="1"/>
  <c r="C19" i="7" s="1"/>
  <c r="F7" i="7"/>
  <c r="J7" i="7" s="1"/>
  <c r="J14" i="7" s="1"/>
  <c r="H14" i="7"/>
  <c r="I6" i="7"/>
  <c r="I14" i="7" s="1"/>
  <c r="D55" i="9" l="1"/>
  <c r="G29" i="11"/>
  <c r="G30" i="11" s="1"/>
  <c r="C37" i="11"/>
  <c r="E30" i="11"/>
  <c r="G36" i="10"/>
  <c r="G37" i="10" s="1"/>
  <c r="F11" i="10"/>
  <c r="E37" i="10"/>
  <c r="F54" i="9"/>
  <c r="H54" i="9" s="1"/>
  <c r="H55" i="9" s="1"/>
  <c r="E55" i="9"/>
  <c r="F14" i="7"/>
  <c r="D56" i="9" l="1"/>
  <c r="D37" i="11"/>
  <c r="D38" i="11" s="1"/>
  <c r="F9" i="11" s="1"/>
  <c r="E37" i="11"/>
  <c r="E38" i="11" s="1"/>
  <c r="F10" i="11" s="1"/>
  <c r="J10" i="11" s="1"/>
  <c r="C38" i="11"/>
  <c r="J11" i="10"/>
  <c r="J37" i="10" s="1"/>
  <c r="F37" i="10"/>
  <c r="F55" i="9"/>
  <c r="G29" i="9"/>
  <c r="K29" i="9" s="1"/>
  <c r="K55" i="9" s="1"/>
  <c r="F30" i="11" l="1"/>
  <c r="J9" i="11"/>
  <c r="J30" i="11" s="1"/>
  <c r="G55" i="9"/>
  <c r="E7" i="2"/>
  <c r="F32" i="2"/>
  <c r="E18" i="2" s="1"/>
  <c r="F30" i="2"/>
  <c r="F6" i="2" l="1"/>
  <c r="C36" i="2" l="1"/>
  <c r="J14" i="2"/>
  <c r="K19" i="2"/>
  <c r="K33" i="2" s="1"/>
  <c r="D28" i="2" l="1"/>
  <c r="C28" i="2"/>
  <c r="G26" i="2"/>
  <c r="G25" i="2"/>
  <c r="G24" i="2"/>
  <c r="G23" i="2"/>
  <c r="G22" i="2"/>
  <c r="G21" i="2"/>
  <c r="G20" i="2"/>
  <c r="G19" i="2"/>
  <c r="G18" i="2"/>
  <c r="H16" i="2"/>
  <c r="J15" i="2"/>
  <c r="F13" i="2"/>
  <c r="E11" i="2" s="1"/>
  <c r="F12" i="2"/>
  <c r="E10" i="2" s="1"/>
  <c r="I9" i="2"/>
  <c r="I8" i="2"/>
  <c r="I6" i="2"/>
  <c r="H12" i="1"/>
  <c r="G13" i="1"/>
  <c r="F10" i="1"/>
  <c r="E8" i="1" s="1"/>
  <c r="F9" i="1"/>
  <c r="E7" i="1" s="1"/>
  <c r="I6" i="1"/>
  <c r="I15" i="1" s="1"/>
  <c r="J11" i="1"/>
  <c r="D15" i="1"/>
  <c r="C15" i="1"/>
  <c r="H28" i="2" l="1"/>
  <c r="C40" i="2"/>
  <c r="E14" i="1"/>
  <c r="G14" i="1" s="1"/>
  <c r="G15" i="1" s="1"/>
  <c r="H15" i="1"/>
  <c r="E15" i="1" l="1"/>
  <c r="C20" i="1"/>
  <c r="E20" i="1" s="1"/>
  <c r="F8" i="1" s="1"/>
  <c r="J8" i="1" s="1"/>
  <c r="D20" i="1" l="1"/>
  <c r="F7" i="1" s="1"/>
  <c r="J7" i="1"/>
  <c r="J15" i="1" s="1"/>
  <c r="F15" i="1"/>
  <c r="I28" i="2" l="1"/>
  <c r="F17" i="2"/>
  <c r="G17" i="2" s="1"/>
  <c r="C41" i="2" s="1"/>
  <c r="C42" i="2" s="1"/>
  <c r="F44" i="2" s="1"/>
  <c r="E27" i="2" l="1"/>
  <c r="G27" i="2" s="1"/>
  <c r="G28" i="2" s="1"/>
  <c r="E28" i="2" l="1"/>
  <c r="C38" i="2"/>
  <c r="C37" i="2" s="1"/>
  <c r="E37" i="2" s="1"/>
  <c r="E38" i="2" s="1"/>
  <c r="F11" i="2" s="1"/>
  <c r="J11" i="2" s="1"/>
  <c r="D49" i="2"/>
  <c r="D37" i="2" l="1"/>
  <c r="D38" i="2" s="1"/>
  <c r="F10" i="2" s="1"/>
  <c r="J10" i="2" s="1"/>
  <c r="J28" i="2" s="1"/>
  <c r="F28" i="2" l="1"/>
</calcChain>
</file>

<file path=xl/sharedStrings.xml><?xml version="1.0" encoding="utf-8"?>
<sst xmlns="http://schemas.openxmlformats.org/spreadsheetml/2006/main" count="367" uniqueCount="179">
  <si>
    <t>Årsresultat</t>
  </si>
  <si>
    <t>Debet</t>
  </si>
  <si>
    <t>Saldobalanse</t>
  </si>
  <si>
    <t>Posteringer</t>
  </si>
  <si>
    <t>Resultat</t>
  </si>
  <si>
    <t>Balanse</t>
  </si>
  <si>
    <t>Diverse eiendeler</t>
  </si>
  <si>
    <t>Vågsethers kapital</t>
  </si>
  <si>
    <t>Lyngstads kapital</t>
  </si>
  <si>
    <t>Vågsether privat</t>
  </si>
  <si>
    <t>Lyngstad privat</t>
  </si>
  <si>
    <t>Diverse gjeld</t>
  </si>
  <si>
    <t>Diverse inntekter</t>
  </si>
  <si>
    <t>Diverse kostnader</t>
  </si>
  <si>
    <t>Fordeling av overskudd</t>
  </si>
  <si>
    <t>Lyngstad</t>
  </si>
  <si>
    <t>Sum</t>
  </si>
  <si>
    <t>Vågsether</t>
  </si>
  <si>
    <t>a)</t>
  </si>
  <si>
    <t>Kredit</t>
  </si>
  <si>
    <t>Varebil</t>
  </si>
  <si>
    <t>Varebeholdning</t>
  </si>
  <si>
    <t>Kontanter</t>
  </si>
  <si>
    <t xml:space="preserve">Bankinnskudd </t>
  </si>
  <si>
    <t>Landbakk kapital</t>
  </si>
  <si>
    <t>Malmedal kapital</t>
  </si>
  <si>
    <t>Landbakk privat</t>
  </si>
  <si>
    <t>Malmedal privat</t>
  </si>
  <si>
    <t>Oppgjørskonto mva</t>
  </si>
  <si>
    <t>Avg. pliktig varesalg</t>
  </si>
  <si>
    <t>Varekjøp</t>
  </si>
  <si>
    <t>Avskrivninger</t>
  </si>
  <si>
    <t>Husleie</t>
  </si>
  <si>
    <t>Småanskaffelser</t>
  </si>
  <si>
    <t>Kontorrekvisita</t>
  </si>
  <si>
    <t>Telefon og porto</t>
  </si>
  <si>
    <t>Varebilkostnader</t>
  </si>
  <si>
    <t>Forsikringer</t>
  </si>
  <si>
    <t>Andre driftskostnader</t>
  </si>
  <si>
    <t>Rentekostnader</t>
  </si>
  <si>
    <t>Fordeling av overskuddet</t>
  </si>
  <si>
    <t>Landbakk</t>
  </si>
  <si>
    <t>Malmedal</t>
  </si>
  <si>
    <t>Beregnet "lønn"</t>
  </si>
  <si>
    <t>Restoverskudd deles likt</t>
  </si>
  <si>
    <t>Biler</t>
  </si>
  <si>
    <t>Inventar</t>
  </si>
  <si>
    <t>Forskuddsbet. husleie</t>
  </si>
  <si>
    <t>Kassekreditt</t>
  </si>
  <si>
    <t>Skyldig skattetrekk</t>
  </si>
  <si>
    <t>Skyldig arbeidsg.avg.</t>
  </si>
  <si>
    <t>Påløpt arbeidsg.avg.</t>
  </si>
  <si>
    <t>Lønn</t>
  </si>
  <si>
    <t>Arbeidsgiveravgift</t>
  </si>
  <si>
    <t>Bilkostnader</t>
  </si>
  <si>
    <t>Renteinntekter</t>
  </si>
  <si>
    <t>Renter av kapital 1.1.</t>
  </si>
  <si>
    <t>Renter av privatuttak</t>
  </si>
  <si>
    <t>Fordeles likt</t>
  </si>
  <si>
    <t>Endelig fordeling</t>
  </si>
  <si>
    <t>b)</t>
  </si>
  <si>
    <t>Avgiftspliktig salg</t>
  </si>
  <si>
    <t>Feriepenger</t>
  </si>
  <si>
    <t>Løsning oppgave 11.1</t>
  </si>
  <si>
    <t>Banklån</t>
  </si>
  <si>
    <t>Løsning oppgave 11.2</t>
  </si>
  <si>
    <t>–</t>
  </si>
  <si>
    <t>Varekostnad</t>
  </si>
  <si>
    <t>=</t>
  </si>
  <si>
    <t>Bruttofortjeneste</t>
  </si>
  <si>
    <r>
      <t xml:space="preserve">Bruttofortjeneste i prosent: 1 293 910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3 012 430 =</t>
    </r>
  </si>
  <si>
    <t>c)</t>
  </si>
  <si>
    <t>Dersom varebeholdningen blir redusert med kr 14 000, vil varekostnaden øke med det samme beløpet. Da vil årsresultatet</t>
  </si>
  <si>
    <t>blir kr 14 000 lavere, og egenkapitalen vil bli tilsvarende lavere. Hver av eierne vil få redusert sin egenkapital med kr 7 000.</t>
  </si>
  <si>
    <t>Egenkapitalen blir kr 14 000 mindre</t>
  </si>
  <si>
    <t>Resultatet blir kr (987 550 – 14 000) =</t>
  </si>
  <si>
    <t>Påløpte feriepenger</t>
  </si>
  <si>
    <t>Krüger</t>
  </si>
  <si>
    <t>Foss</t>
  </si>
  <si>
    <t>Krüger kapital</t>
  </si>
  <si>
    <t>Foss kapital</t>
  </si>
  <si>
    <t>Krüger privat</t>
  </si>
  <si>
    <t>Foss privat</t>
  </si>
  <si>
    <t>Kontroll av saldo:</t>
  </si>
  <si>
    <t>Konto 2780</t>
  </si>
  <si>
    <r>
      <t xml:space="preserve">Dette er arbeidsgiveravgift på påløpte feriepenger og kan kontrolleres slik: kr 54 240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0,141 = kr 7 647,84</t>
    </r>
  </si>
  <si>
    <t>beregning.</t>
  </si>
  <si>
    <t>Konto 5400</t>
  </si>
  <si>
    <r>
      <t xml:space="preserve">Dette er årets arbeidsgiveravgiftkostnad. Vi kontrollerer slik: kr (452 000 + 54 240)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0,141 = kr 71 379,84, avrundet</t>
    </r>
  </si>
  <si>
    <t>til kr 71 380</t>
  </si>
  <si>
    <t>Foreløpig fordelt</t>
  </si>
  <si>
    <t>Vi ser at saldoen på kontoen er kr 7 645. Grunnen til den lille forskjellen er at vi gjerne avrunder arbeidsgiveravgiften ved hver</t>
  </si>
  <si>
    <t>Beholdningsøkning varer: (214 000 – 194 120) =</t>
  </si>
  <si>
    <r>
      <t xml:space="preserve">Avskrivning varebil: 212 200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</si>
  <si>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2770 Skyldig</t>
  </si>
  <si>
    <t>2780 Påløpt</t>
  </si>
  <si>
    <t>2940 Påløpte</t>
  </si>
  <si>
    <t>5400 Arbeids-</t>
  </si>
  <si>
    <t>Rad</t>
  </si>
  <si>
    <t>Privatkonto</t>
  </si>
  <si>
    <t>Skattetrekk</t>
  </si>
  <si>
    <t>arbeidsgiveravg.</t>
  </si>
  <si>
    <t>arb.g.avg. fp.</t>
  </si>
  <si>
    <t>feriepenger</t>
  </si>
  <si>
    <t>giveravgift</t>
  </si>
  <si>
    <t>Dato</t>
  </si>
  <si>
    <t>Tekst</t>
  </si>
  <si>
    <t>Kontroll</t>
  </si>
  <si>
    <t>Flp. saldobalanse</t>
  </si>
  <si>
    <t>Privatuttak</t>
  </si>
  <si>
    <t>15.12.</t>
  </si>
  <si>
    <t>Arb.g.avgift/f.p.</t>
  </si>
  <si>
    <t>Privat strøm</t>
  </si>
  <si>
    <t>Tilbakeføring bensin</t>
  </si>
  <si>
    <t>31.12.</t>
  </si>
  <si>
    <t>Bensin korrigert</t>
  </si>
  <si>
    <t>Renter og provisjon</t>
  </si>
  <si>
    <t>Råbalanse</t>
  </si>
  <si>
    <t xml:space="preserve">Inventar </t>
  </si>
  <si>
    <t>Kundefordringer</t>
  </si>
  <si>
    <t>Egenkapital</t>
  </si>
  <si>
    <t>Privat</t>
  </si>
  <si>
    <t>Leverandørgjeld</t>
  </si>
  <si>
    <t>Oppgjørskonto mva.</t>
  </si>
  <si>
    <t>Skyldig arbeidsgiveravgift</t>
  </si>
  <si>
    <t>Påløpt arb.g.avgift f.p.</t>
  </si>
  <si>
    <t>Avgiftspliktig varesalg</t>
  </si>
  <si>
    <t>Obl. tjenestepensjon</t>
  </si>
  <si>
    <t>Kontorkostnader</t>
  </si>
  <si>
    <t>Telefon</t>
  </si>
  <si>
    <t>Bankkostnader</t>
  </si>
  <si>
    <t>Konto-</t>
  </si>
  <si>
    <t>kode</t>
  </si>
  <si>
    <t>Driftsinntekter</t>
  </si>
  <si>
    <t>Driftskostnader</t>
  </si>
  <si>
    <t>Egenkapital 1.1.20x1</t>
  </si>
  <si>
    <t>+</t>
  </si>
  <si>
    <t>Overskudd 20x1</t>
  </si>
  <si>
    <t>Privatforbruk</t>
  </si>
  <si>
    <t>Egenkapital 31.12.20x1</t>
  </si>
  <si>
    <t>Vi ser at privatuttaket til Per Hammer er høyere enn det overskuddet som virksomheten har gitt. Det betyr at egenkapitalen</t>
  </si>
  <si>
    <t>økonomi. Firmaets regnskap sier nemlig lite eller ikke noe om Per Hammers økonomi totalt sett. I et enkeltpersonforetak inngår ikke</t>
  </si>
  <si>
    <t>eierens "private" økonomi i regnskapet for firmaet. For alt vi vet, kan Per Hammer ha en bunnsolid økonomi i form av privat formue</t>
  </si>
  <si>
    <t>som privat bolig, privat bil, hytte, bankinnskudd etc.</t>
  </si>
  <si>
    <t>Løsning oppgave 11.3</t>
  </si>
  <si>
    <t>Varebiler</t>
  </si>
  <si>
    <t>Bankinnskudd</t>
  </si>
  <si>
    <t>Skyldig arbeidsg.avgift</t>
  </si>
  <si>
    <t>Påløpt arb.g.avgift fp.</t>
  </si>
  <si>
    <t>Skyldig husleie</t>
  </si>
  <si>
    <t>Salgsinntekter</t>
  </si>
  <si>
    <t>Regnskapsfører</t>
  </si>
  <si>
    <t xml:space="preserve">Telefon </t>
  </si>
  <si>
    <t>Ny bil: 12,5 % av kr 320 000 i 9 mdr.</t>
  </si>
  <si>
    <t>Gammel bil: 12,5 % av kr 260 000 =</t>
  </si>
  <si>
    <t xml:space="preserve">Inventar: </t>
  </si>
  <si>
    <t>Betalt husleie for januar - november</t>
  </si>
  <si>
    <t>Leie per måned: 148 500 : 11 =</t>
  </si>
  <si>
    <t>Skyldig leie for desember = 13 500</t>
  </si>
  <si>
    <t>Løsning oppgave 11.6a</t>
  </si>
  <si>
    <t>i firmaet har gått ned fra kr 100 000 til kr 25 000. Det kan være illevarslende. Samtidig sier dette lite om Per Hammers</t>
  </si>
  <si>
    <t>Spørsmål a): Når vi skal postere de bilagene som er blitt liggende, tar vi bare med de kontoene som er nødvendige</t>
  </si>
  <si>
    <t>Betalt skattetrekk</t>
  </si>
  <si>
    <t>Løsning oppgave 11.4</t>
  </si>
  <si>
    <t>Løsning oppgave 11.5</t>
  </si>
  <si>
    <t>Fra 2025 vil det etter all sannsynlighet bli en endring i reglene om innbetaling</t>
  </si>
  <si>
    <t>av skattetrekk.</t>
  </si>
  <si>
    <t>Etter de nye reglene pålegges arbeidsgiverne å betale forskuddstrekket til</t>
  </si>
  <si>
    <t>Skatteetaten samtidig med lønnsutbetalingen.</t>
  </si>
  <si>
    <t>Kontonavn</t>
  </si>
  <si>
    <t>Vi forutsetter at Kate Interiør følger de reglene om betaling av skattetrekk som etter all sannsynlighet blir innført i 2025</t>
  </si>
  <si>
    <t>Beløpene fra posteringene ovenfor blir automatisk overført til den tabellarisk oppstillingen nedenfor.</t>
  </si>
  <si>
    <t>Egenkapital 1.1.</t>
  </si>
  <si>
    <t>Overskudd i 20x1</t>
  </si>
  <si>
    <t>─</t>
  </si>
  <si>
    <t>Privauttak 20x1</t>
  </si>
  <si>
    <t>Egenkapital 31.12.</t>
  </si>
  <si>
    <t>til de reglene som vi forventer fra 2025</t>
  </si>
  <si>
    <t>I kapittel 11 blir løsningene til oppgave 11.2, 11.3 og 11.6 bare vist i henhold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</si>
</sst>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d/m/"/>
  </numFmts>
  <fonts count="18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sz val="12"/>
      <name val="Aptos Narrow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1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/>
    <xf numFmtId="1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4" xfId="0" applyNumberFormat="1" applyFont="1" applyBorder="1"/>
    <xf numFmtId="1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3" fontId="1" fillId="0" borderId="7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0" fontId="2" fillId="0" borderId="0" xfId="0" applyFont="1"/>
    <xf numFmtId="3" fontId="1" fillId="2" borderId="4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3" xfId="0" applyNumberFormat="1" applyFont="1" applyFill="1" applyBorder="1"/>
    <xf numFmtId="3" fontId="1" fillId="0" borderId="8" xfId="0" applyNumberFormat="1" applyFont="1" applyBorder="1"/>
    <xf numFmtId="0" fontId="5" fillId="0" borderId="0" xfId="0" applyFont="1"/>
    <xf numFmtId="3" fontId="1" fillId="0" borderId="9" xfId="0" applyNumberFormat="1" applyFont="1" applyBorder="1"/>
    <xf numFmtId="3" fontId="1" fillId="2" borderId="8" xfId="0" applyNumberFormat="1" applyFont="1" applyFill="1" applyBorder="1" applyProtection="1">
      <protection locked="0"/>
    </xf>
    <xf numFmtId="3" fontId="1" fillId="2" borderId="8" xfId="0" applyNumberFormat="1" applyFont="1" applyFill="1" applyBorder="1"/>
    <xf numFmtId="1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3" fontId="1" fillId="0" borderId="8" xfId="0" applyNumberFormat="1" applyFont="1" applyBorder="1" applyProtection="1">
      <protection locked="0"/>
    </xf>
    <xf numFmtId="3" fontId="1" fillId="2" borderId="9" xfId="0" applyNumberFormat="1" applyFont="1" applyFill="1" applyBorder="1"/>
    <xf numFmtId="3" fontId="1" fillId="0" borderId="3" xfId="0" applyNumberFormat="1" applyFont="1" applyBorder="1" applyProtection="1">
      <protection locked="0"/>
    </xf>
    <xf numFmtId="3" fontId="1" fillId="2" borderId="6" xfId="0" applyNumberFormat="1" applyFont="1" applyFill="1" applyBorder="1"/>
    <xf numFmtId="3" fontId="1" fillId="0" borderId="6" xfId="0" applyNumberFormat="1" applyFont="1" applyBorder="1"/>
    <xf numFmtId="3" fontId="1" fillId="0" borderId="4" xfId="0" applyNumberFormat="1" applyFont="1" applyBorder="1" applyProtection="1"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3" fontId="1" fillId="0" borderId="1" xfId="0" applyNumberFormat="1" applyFont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0" xfId="1" applyFont="1"/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2" borderId="8" xfId="1" applyNumberFormat="1" applyFont="1" applyFill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2" borderId="9" xfId="1" applyNumberFormat="1" applyFont="1" applyFill="1" applyBorder="1"/>
    <xf numFmtId="3" fontId="1" fillId="0" borderId="8" xfId="1" applyNumberFormat="1" applyFont="1" applyBorder="1"/>
    <xf numFmtId="3" fontId="1" fillId="2" borderId="8" xfId="1" applyNumberFormat="1" applyFont="1" applyFill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2" borderId="6" xfId="1" applyNumberFormat="1" applyFont="1" applyFill="1" applyBorder="1"/>
    <xf numFmtId="3" fontId="1" fillId="2" borderId="3" xfId="1" applyNumberFormat="1" applyFont="1" applyFill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2" borderId="4" xfId="1" applyNumberFormat="1" applyFont="1" applyFill="1" applyBorder="1"/>
    <xf numFmtId="3" fontId="1" fillId="0" borderId="4" xfId="1" applyNumberFormat="1" applyFont="1" applyBorder="1" applyProtection="1">
      <protection locked="0"/>
    </xf>
    <xf numFmtId="3" fontId="1" fillId="2" borderId="4" xfId="1" applyNumberFormat="1" applyFont="1" applyFill="1" applyBorder="1" applyProtection="1">
      <protection locked="0"/>
    </xf>
    <xf numFmtId="3" fontId="1" fillId="0" borderId="4" xfId="1" applyNumberFormat="1" applyFont="1" applyBorder="1"/>
    <xf numFmtId="0" fontId="1" fillId="0" borderId="2" xfId="1" applyFont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0" fontId="5" fillId="0" borderId="0" xfId="1" applyFont="1"/>
    <xf numFmtId="0" fontId="1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9" xfId="1" applyFont="1" applyBorder="1"/>
    <xf numFmtId="3" fontId="1" fillId="0" borderId="20" xfId="1" applyNumberFormat="1" applyFont="1" applyBorder="1"/>
    <xf numFmtId="3" fontId="1" fillId="0" borderId="0" xfId="1" applyNumberFormat="1" applyFont="1"/>
    <xf numFmtId="3" fontId="1" fillId="0" borderId="12" xfId="1" applyNumberFormat="1" applyFont="1" applyBorder="1"/>
    <xf numFmtId="0" fontId="1" fillId="0" borderId="1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/>
    </xf>
    <xf numFmtId="3" fontId="7" fillId="0" borderId="13" xfId="1" applyNumberFormat="1" applyFont="1" applyBorder="1"/>
    <xf numFmtId="3" fontId="7" fillId="0" borderId="9" xfId="1" applyNumberFormat="1" applyFont="1" applyBorder="1"/>
    <xf numFmtId="3" fontId="7" fillId="2" borderId="8" xfId="1" applyNumberFormat="1" applyFont="1" applyFill="1" applyBorder="1" applyProtection="1">
      <protection locked="0"/>
    </xf>
    <xf numFmtId="1" fontId="7" fillId="0" borderId="3" xfId="1" applyNumberFormat="1" applyFont="1" applyBorder="1" applyAlignment="1">
      <alignment horizontal="center"/>
    </xf>
    <xf numFmtId="3" fontId="7" fillId="0" borderId="7" xfId="1" applyNumberFormat="1" applyFont="1" applyBorder="1"/>
    <xf numFmtId="3" fontId="7" fillId="0" borderId="3" xfId="1" applyNumberFormat="1" applyFont="1" applyBorder="1"/>
    <xf numFmtId="3" fontId="7" fillId="2" borderId="3" xfId="1" applyNumberFormat="1" applyFont="1" applyFill="1" applyBorder="1" applyProtection="1">
      <protection locked="0"/>
    </xf>
    <xf numFmtId="3" fontId="7" fillId="0" borderId="7" xfId="1" quotePrefix="1" applyNumberFormat="1" applyFont="1" applyBorder="1" applyAlignment="1">
      <alignment horizontal="left"/>
    </xf>
    <xf numFmtId="3" fontId="7" fillId="0" borderId="7" xfId="1" applyNumberFormat="1" applyFont="1" applyBorder="1" applyAlignment="1">
      <alignment horizontal="left"/>
    </xf>
    <xf numFmtId="3" fontId="7" fillId="0" borderId="3" xfId="1" applyNumberFormat="1" applyFont="1" applyBorder="1" applyAlignment="1">
      <alignment horizontal="left"/>
    </xf>
    <xf numFmtId="1" fontId="7" fillId="0" borderId="3" xfId="1" applyNumberFormat="1" applyFont="1" applyBorder="1" applyAlignment="1" applyProtection="1">
      <alignment horizontal="center"/>
      <protection locked="0"/>
    </xf>
    <xf numFmtId="0" fontId="7" fillId="0" borderId="6" xfId="1" quotePrefix="1" applyFont="1" applyBorder="1" applyAlignment="1" applyProtection="1">
      <alignment horizontal="left"/>
      <protection locked="0"/>
    </xf>
    <xf numFmtId="3" fontId="7" fillId="0" borderId="7" xfId="1" applyNumberFormat="1" applyFont="1" applyBorder="1" applyProtection="1"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left"/>
      <protection locked="0"/>
    </xf>
    <xf numFmtId="3" fontId="7" fillId="0" borderId="5" xfId="1" applyNumberFormat="1" applyFont="1" applyBorder="1" applyProtection="1">
      <protection locked="0"/>
    </xf>
    <xf numFmtId="3" fontId="7" fillId="2" borderId="4" xfId="1" applyNumberFormat="1" applyFont="1" applyFill="1" applyBorder="1" applyProtection="1">
      <protection locked="0"/>
    </xf>
    <xf numFmtId="0" fontId="7" fillId="0" borderId="2" xfId="1" applyFont="1" applyBorder="1" applyAlignment="1">
      <alignment horizontal="center"/>
    </xf>
    <xf numFmtId="0" fontId="7" fillId="0" borderId="11" xfId="1" quotePrefix="1" applyFont="1" applyBorder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quotePrefix="1" applyFont="1" applyAlignment="1">
      <alignment horizontal="left"/>
    </xf>
    <xf numFmtId="3" fontId="8" fillId="0" borderId="0" xfId="1" applyNumberFormat="1" applyFont="1"/>
    <xf numFmtId="0" fontId="1" fillId="0" borderId="14" xfId="1" applyFont="1" applyBorder="1"/>
    <xf numFmtId="3" fontId="1" fillId="0" borderId="16" xfId="1" applyNumberFormat="1" applyFont="1" applyBorder="1"/>
    <xf numFmtId="3" fontId="1" fillId="0" borderId="21" xfId="1" applyNumberFormat="1" applyFont="1" applyBorder="1"/>
    <xf numFmtId="0" fontId="2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0" fontId="1" fillId="0" borderId="0" xfId="1" applyFont="1" applyAlignment="1">
      <alignment horizontal="center"/>
    </xf>
    <xf numFmtId="0" fontId="9" fillId="0" borderId="0" xfId="0" applyFont="1"/>
    <xf numFmtId="0" fontId="9" fillId="0" borderId="0" xfId="1" applyFon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164" fontId="1" fillId="0" borderId="18" xfId="1" applyNumberFormat="1" applyFont="1" applyBorder="1"/>
    <xf numFmtId="3" fontId="1" fillId="0" borderId="18" xfId="1" applyNumberFormat="1" applyFont="1" applyBorder="1"/>
    <xf numFmtId="3" fontId="5" fillId="0" borderId="0" xfId="1" applyNumberFormat="1" applyFont="1"/>
    <xf numFmtId="0" fontId="12" fillId="0" borderId="0" xfId="1" applyFont="1"/>
    <xf numFmtId="1" fontId="2" fillId="0" borderId="16" xfId="1" applyNumberFormat="1" applyFont="1" applyBorder="1"/>
    <xf numFmtId="1" fontId="1" fillId="0" borderId="22" xfId="1" applyNumberFormat="1" applyFont="1" applyBorder="1" applyAlignment="1">
      <alignment horizontal="center"/>
    </xf>
    <xf numFmtId="49" fontId="2" fillId="0" borderId="19" xfId="1" applyNumberFormat="1" applyFont="1" applyBorder="1" applyAlignment="1">
      <alignment horizontal="center"/>
    </xf>
    <xf numFmtId="0" fontId="2" fillId="0" borderId="20" xfId="1" applyFont="1" applyBorder="1"/>
    <xf numFmtId="0" fontId="1" fillId="0" borderId="15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7" xfId="1" applyFont="1" applyBorder="1" applyAlignment="1">
      <alignment horizontal="left"/>
    </xf>
    <xf numFmtId="3" fontId="1" fillId="0" borderId="2" xfId="1" applyNumberFormat="1" applyFont="1" applyBorder="1" applyAlignment="1">
      <alignment horizontal="center"/>
    </xf>
    <xf numFmtId="165" fontId="1" fillId="0" borderId="13" xfId="1" applyNumberFormat="1" applyFont="1" applyBorder="1" applyAlignment="1" applyProtection="1">
      <alignment horizontal="right"/>
      <protection locked="0"/>
    </xf>
    <xf numFmtId="0" fontId="1" fillId="0" borderId="13" xfId="1" applyFont="1" applyBorder="1" applyProtection="1">
      <protection locked="0"/>
    </xf>
    <xf numFmtId="0" fontId="2" fillId="0" borderId="8" xfId="1" applyFont="1" applyBorder="1" applyAlignment="1" applyProtection="1">
      <alignment horizontal="center"/>
      <protection locked="0"/>
    </xf>
    <xf numFmtId="3" fontId="1" fillId="0" borderId="8" xfId="1" applyNumberFormat="1" applyFont="1" applyBorder="1" applyAlignment="1">
      <alignment horizontal="right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/>
      <protection locked="0"/>
    </xf>
    <xf numFmtId="3" fontId="1" fillId="0" borderId="3" xfId="1" applyNumberFormat="1" applyFont="1" applyBorder="1" applyAlignment="1">
      <alignment horizontal="right"/>
    </xf>
    <xf numFmtId="165" fontId="1" fillId="0" borderId="3" xfId="1" quotePrefix="1" applyNumberFormat="1" applyFont="1" applyBorder="1" applyAlignment="1" applyProtection="1">
      <alignment horizontal="right"/>
      <protection locked="0"/>
    </xf>
    <xf numFmtId="0" fontId="1" fillId="0" borderId="3" xfId="1" applyFont="1" applyBorder="1" applyProtection="1">
      <protection locked="0"/>
    </xf>
    <xf numFmtId="165" fontId="1" fillId="0" borderId="2" xfId="1" applyNumberFormat="1" applyFont="1" applyBorder="1" applyAlignment="1">
      <alignment horizontal="right"/>
    </xf>
    <xf numFmtId="0" fontId="2" fillId="0" borderId="2" xfId="1" applyFont="1" applyBorder="1" applyAlignment="1" applyProtection="1">
      <alignment horizontal="center"/>
      <protection locked="0"/>
    </xf>
    <xf numFmtId="3" fontId="1" fillId="0" borderId="2" xfId="1" applyNumberFormat="1" applyFont="1" applyBorder="1" applyAlignment="1">
      <alignment horizontal="right"/>
    </xf>
    <xf numFmtId="0" fontId="13" fillId="0" borderId="0" xfId="1" applyFont="1"/>
    <xf numFmtId="0" fontId="1" fillId="0" borderId="14" xfId="1" applyFont="1" applyBorder="1" applyAlignment="1">
      <alignment horizontal="left"/>
    </xf>
    <xf numFmtId="0" fontId="1" fillId="0" borderId="22" xfId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5" xfId="1" applyFont="1" applyBorder="1" applyProtection="1">
      <protection locked="0"/>
    </xf>
    <xf numFmtId="0" fontId="12" fillId="0" borderId="26" xfId="1" applyFont="1" applyBorder="1"/>
    <xf numFmtId="0" fontId="1" fillId="0" borderId="7" xfId="1" applyFont="1" applyBorder="1" applyAlignment="1" applyProtection="1">
      <alignment horizontal="left"/>
      <protection locked="0"/>
    </xf>
    <xf numFmtId="0" fontId="12" fillId="0" borderId="27" xfId="1" applyFont="1" applyBorder="1"/>
    <xf numFmtId="0" fontId="2" fillId="0" borderId="27" xfId="1" applyFont="1" applyBorder="1" applyAlignment="1">
      <alignment horizontal="center"/>
    </xf>
    <xf numFmtId="0" fontId="1" fillId="0" borderId="7" xfId="1" applyFont="1" applyBorder="1" applyProtection="1">
      <protection locked="0"/>
    </xf>
    <xf numFmtId="3" fontId="12" fillId="0" borderId="0" xfId="1" applyNumberFormat="1" applyFont="1"/>
    <xf numFmtId="1" fontId="1" fillId="0" borderId="28" xfId="1" applyNumberFormat="1" applyFont="1" applyBorder="1" applyAlignment="1">
      <alignment horizontal="center"/>
    </xf>
    <xf numFmtId="0" fontId="1" fillId="0" borderId="29" xfId="1" applyFont="1" applyBorder="1"/>
    <xf numFmtId="0" fontId="2" fillId="0" borderId="30" xfId="1" applyFont="1" applyBorder="1" applyAlignment="1">
      <alignment horizontal="center"/>
    </xf>
    <xf numFmtId="1" fontId="1" fillId="0" borderId="2" xfId="1" applyNumberFormat="1" applyFont="1" applyBorder="1" applyAlignment="1">
      <alignment horizontal="right"/>
    </xf>
    <xf numFmtId="0" fontId="12" fillId="0" borderId="11" xfId="1" applyFont="1" applyBorder="1"/>
    <xf numFmtId="0" fontId="14" fillId="0" borderId="16" xfId="1" applyFont="1" applyBorder="1" applyAlignment="1">
      <alignment horizontal="center"/>
    </xf>
    <xf numFmtId="0" fontId="1" fillId="0" borderId="22" xfId="1" applyFont="1" applyBorder="1" applyAlignment="1">
      <alignment horizontal="left"/>
    </xf>
    <xf numFmtId="3" fontId="1" fillId="0" borderId="11" xfId="1" applyNumberFormat="1" applyFont="1" applyBorder="1" applyAlignment="1">
      <alignment horizontal="center"/>
    </xf>
    <xf numFmtId="0" fontId="6" fillId="0" borderId="0" xfId="1"/>
    <xf numFmtId="0" fontId="14" fillId="0" borderId="17" xfId="1" applyFont="1" applyBorder="1" applyAlignment="1">
      <alignment horizontal="center"/>
    </xf>
    <xf numFmtId="0" fontId="6" fillId="0" borderId="23" xfId="1" applyBorder="1"/>
    <xf numFmtId="1" fontId="1" fillId="0" borderId="27" xfId="1" applyNumberFormat="1" applyFont="1" applyBorder="1" applyAlignment="1" applyProtection="1">
      <alignment horizontal="center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left"/>
      <protection locked="0"/>
    </xf>
    <xf numFmtId="3" fontId="1" fillId="2" borderId="20" xfId="1" applyNumberFormat="1" applyFont="1" applyFill="1" applyBorder="1"/>
    <xf numFmtId="0" fontId="1" fillId="0" borderId="12" xfId="1" applyFont="1" applyBorder="1"/>
    <xf numFmtId="3" fontId="6" fillId="0" borderId="0" xfId="1" applyNumberFormat="1"/>
    <xf numFmtId="3" fontId="1" fillId="2" borderId="13" xfId="1" applyNumberFormat="1" applyFont="1" applyFill="1" applyBorder="1"/>
    <xf numFmtId="0" fontId="2" fillId="0" borderId="20" xfId="1" applyFont="1" applyBorder="1" applyAlignment="1">
      <alignment textRotation="90"/>
    </xf>
    <xf numFmtId="0" fontId="2" fillId="0" borderId="17" xfId="1" applyFont="1" applyBorder="1" applyAlignment="1">
      <alignment textRotation="90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5" fillId="0" borderId="0" xfId="0" applyFont="1"/>
    <xf numFmtId="0" fontId="15" fillId="0" borderId="31" xfId="0" applyFont="1" applyBorder="1"/>
    <xf numFmtId="0" fontId="15" fillId="0" borderId="32" xfId="0" applyFont="1" applyBorder="1"/>
    <xf numFmtId="0" fontId="15" fillId="0" borderId="33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0" xfId="0" applyFont="1" applyAlignment="1">
      <alignment horizontal="left"/>
    </xf>
    <xf numFmtId="0" fontId="15" fillId="0" borderId="36" xfId="0" applyFont="1" applyBorder="1"/>
    <xf numFmtId="0" fontId="15" fillId="0" borderId="37" xfId="0" applyFont="1" applyBorder="1"/>
    <xf numFmtId="0" fontId="15" fillId="0" borderId="38" xfId="0" applyFont="1" applyBorder="1"/>
    <xf numFmtId="0" fontId="16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1" fontId="1" fillId="0" borderId="14" xfId="1" applyNumberFormat="1" applyFont="1" applyBorder="1" applyAlignment="1">
      <alignment horizontal="center"/>
    </xf>
    <xf numFmtId="0" fontId="17" fillId="0" borderId="0" xfId="0" applyFont="1"/>
    <xf numFmtId="1" fontId="1" fillId="0" borderId="16" xfId="1" applyNumberFormat="1" applyFont="1" applyBorder="1" applyAlignment="1">
      <alignment horizontal="left"/>
    </xf>
    <xf numFmtId="3" fontId="1" fillId="0" borderId="11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2" fillId="0" borderId="20" xfId="1" applyFont="1" applyBorder="1" applyAlignment="1">
      <alignment horizontal="center" textRotation="90"/>
    </xf>
    <xf numFmtId="0" fontId="2" fillId="0" borderId="17" xfId="1" applyFont="1" applyBorder="1" applyAlignment="1">
      <alignment horizontal="center" textRotation="90"/>
    </xf>
    <xf numFmtId="1" fontId="1" fillId="0" borderId="14" xfId="1" applyNumberFormat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1" fontId="1" fillId="0" borderId="22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1" fontId="1" fillId="0" borderId="15" xfId="1" applyNumberFormat="1" applyFont="1" applyBorder="1" applyAlignment="1">
      <alignment horizontal="center"/>
    </xf>
    <xf numFmtId="1" fontId="1" fillId="0" borderId="23" xfId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9B2F-9DE2-4B2F-8AB6-A0C65DF51595}">
  <sheetPr>
    <tabColor rgb="FFFFC000"/>
  </sheetPr>
  <dimension ref="A3:Q15"/>
  <sheetViews>
    <sheetView showGridLines="0" tabSelected="1" topLeftCell="A3" workbookViewId="0">
      <selection activeCell="M6" sqref="M6"/>
    </sheetView>
  </sheetViews>
  <sheetFormatPr baseColWidth="10" defaultRowHeight="18.75" x14ac:dyDescent="0.3"/>
  <cols>
    <col min="1" max="1" width="2.42578125" style="192" customWidth="1"/>
    <col min="2" max="2" width="8.42578125" style="192" customWidth="1"/>
    <col min="3" max="3" width="6.42578125" style="192" bestFit="1" customWidth="1"/>
    <col min="4" max="6" width="11.42578125" style="192"/>
    <col min="7" max="7" width="10.7109375" style="192" customWidth="1"/>
    <col min="8" max="8" width="10.5703125" style="192" customWidth="1"/>
    <col min="9" max="9" width="4.42578125" style="192" customWidth="1"/>
    <col min="10" max="10" width="7.5703125" style="192" customWidth="1"/>
    <col min="11" max="16384" width="11.42578125" style="192"/>
  </cols>
  <sheetData>
    <row r="3" spans="1:17" ht="19.5" thickBot="1" x14ac:dyDescent="0.35"/>
    <row r="4" spans="1:17" x14ac:dyDescent="0.3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7" x14ac:dyDescent="0.3">
      <c r="A5" s="196"/>
      <c r="B5" s="192" t="s">
        <v>165</v>
      </c>
      <c r="K5" s="197"/>
    </row>
    <row r="6" spans="1:17" x14ac:dyDescent="0.3">
      <c r="A6" s="196"/>
      <c r="B6" s="192" t="s">
        <v>166</v>
      </c>
      <c r="K6" s="197"/>
    </row>
    <row r="7" spans="1:17" x14ac:dyDescent="0.3">
      <c r="A7" s="196"/>
      <c r="K7" s="197"/>
    </row>
    <row r="8" spans="1:17" x14ac:dyDescent="0.3">
      <c r="A8" s="196"/>
      <c r="B8" s="192" t="s">
        <v>167</v>
      </c>
      <c r="K8" s="197"/>
    </row>
    <row r="9" spans="1:17" x14ac:dyDescent="0.3">
      <c r="A9" s="196"/>
      <c r="B9" s="192" t="s">
        <v>168</v>
      </c>
      <c r="K9" s="197"/>
    </row>
    <row r="10" spans="1:17" x14ac:dyDescent="0.3">
      <c r="A10" s="196"/>
      <c r="K10" s="197"/>
    </row>
    <row r="11" spans="1:17" x14ac:dyDescent="0.3">
      <c r="A11" s="196"/>
      <c r="B11" s="205" t="s">
        <v>178</v>
      </c>
      <c r="C11" s="205"/>
      <c r="D11" s="205"/>
      <c r="E11" s="205"/>
      <c r="F11" s="205"/>
      <c r="G11" s="205"/>
      <c r="H11" s="205"/>
      <c r="I11" s="205"/>
      <c r="J11" s="205"/>
      <c r="K11" s="197"/>
      <c r="Q11" s="198"/>
    </row>
    <row r="12" spans="1:17" x14ac:dyDescent="0.3">
      <c r="A12" s="196"/>
      <c r="B12" s="205" t="s">
        <v>177</v>
      </c>
      <c r="C12" s="205"/>
      <c r="D12" s="205"/>
      <c r="E12" s="205"/>
      <c r="F12" s="205"/>
      <c r="G12" s="205"/>
      <c r="H12" s="205"/>
      <c r="I12" s="205"/>
      <c r="J12" s="205"/>
      <c r="K12" s="197"/>
    </row>
    <row r="13" spans="1:17" x14ac:dyDescent="0.3">
      <c r="A13" s="196"/>
      <c r="K13" s="197"/>
    </row>
    <row r="14" spans="1:17" x14ac:dyDescent="0.3">
      <c r="A14" s="196"/>
      <c r="K14" s="197"/>
    </row>
    <row r="15" spans="1:17" ht="19.5" thickBot="1" x14ac:dyDescent="0.35">
      <c r="A15" s="199"/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5FE9-BF65-4614-AD1F-C84271EB1EE2}">
  <dimension ref="A1:R180"/>
  <sheetViews>
    <sheetView showGridLines="0" showZeros="0" workbookViewId="0">
      <selection activeCell="G20" sqref="G20"/>
    </sheetView>
  </sheetViews>
  <sheetFormatPr baseColWidth="10" defaultRowHeight="15.75" x14ac:dyDescent="0.25"/>
  <cols>
    <col min="1" max="1" width="6.5703125" style="177" customWidth="1"/>
    <col min="2" max="2" width="21.85546875" style="177" bestFit="1" customWidth="1"/>
    <col min="3" max="10" width="10.7109375" style="185" customWidth="1"/>
    <col min="11" max="17" width="11.42578125" style="47"/>
    <col min="18" max="18" width="11.42578125" style="123"/>
    <col min="19" max="16384" width="11.42578125" style="177"/>
  </cols>
  <sheetData>
    <row r="1" spans="1:18" s="47" customFormat="1" x14ac:dyDescent="0.25">
      <c r="A1" s="128" t="s">
        <v>63</v>
      </c>
      <c r="C1" s="90"/>
      <c r="D1" s="90"/>
      <c r="E1" s="90"/>
      <c r="F1" s="90"/>
      <c r="G1" s="90"/>
      <c r="H1" s="90"/>
      <c r="I1" s="90"/>
      <c r="J1" s="90"/>
    </row>
    <row r="2" spans="1:18" s="47" customFormat="1" x14ac:dyDescent="0.25">
      <c r="A2" s="128"/>
      <c r="C2" s="90"/>
      <c r="D2" s="90"/>
      <c r="E2" s="90"/>
      <c r="F2" s="90"/>
      <c r="G2" s="90"/>
      <c r="H2" s="90"/>
      <c r="I2" s="90"/>
      <c r="J2" s="90"/>
    </row>
    <row r="3" spans="1:18" s="47" customFormat="1" x14ac:dyDescent="0.25">
      <c r="A3" s="47" t="s">
        <v>18</v>
      </c>
      <c r="C3" s="90"/>
      <c r="D3" s="90"/>
      <c r="E3" s="90"/>
      <c r="F3" s="90"/>
      <c r="G3" s="90"/>
      <c r="H3" s="90"/>
      <c r="I3" s="90"/>
      <c r="J3" s="90"/>
    </row>
    <row r="4" spans="1:18" x14ac:dyDescent="0.25">
      <c r="A4" s="174" t="s">
        <v>131</v>
      </c>
      <c r="B4" s="175" t="s">
        <v>169</v>
      </c>
      <c r="C4" s="207" t="s">
        <v>2</v>
      </c>
      <c r="D4" s="208"/>
      <c r="E4" s="208" t="s">
        <v>3</v>
      </c>
      <c r="F4" s="208"/>
      <c r="G4" s="208" t="s">
        <v>4</v>
      </c>
      <c r="H4" s="208"/>
      <c r="I4" s="208" t="s">
        <v>5</v>
      </c>
      <c r="J4" s="208"/>
    </row>
    <row r="5" spans="1:18" x14ac:dyDescent="0.25">
      <c r="A5" s="178" t="s">
        <v>132</v>
      </c>
      <c r="B5" s="179"/>
      <c r="C5" s="176" t="s">
        <v>1</v>
      </c>
      <c r="D5" s="143" t="s">
        <v>19</v>
      </c>
      <c r="E5" s="143" t="s">
        <v>1</v>
      </c>
      <c r="F5" s="143" t="s">
        <v>19</v>
      </c>
      <c r="G5" s="143" t="s">
        <v>1</v>
      </c>
      <c r="H5" s="143" t="s">
        <v>19</v>
      </c>
      <c r="I5" s="143" t="s">
        <v>1</v>
      </c>
      <c r="J5" s="143" t="s">
        <v>19</v>
      </c>
    </row>
    <row r="6" spans="1:18" x14ac:dyDescent="0.25">
      <c r="A6" s="161"/>
      <c r="B6" s="162" t="s">
        <v>6</v>
      </c>
      <c r="C6" s="59">
        <v>600000</v>
      </c>
      <c r="D6" s="60"/>
      <c r="E6" s="59"/>
      <c r="F6" s="60">
        <f>E29</f>
        <v>0</v>
      </c>
      <c r="G6" s="59"/>
      <c r="H6" s="60"/>
      <c r="I6" s="59">
        <f>C6-F6</f>
        <v>600000</v>
      </c>
      <c r="J6" s="60"/>
    </row>
    <row r="7" spans="1:18" s="47" customFormat="1" x14ac:dyDescent="0.25">
      <c r="A7" s="69">
        <v>2050</v>
      </c>
      <c r="B7" s="164" t="s">
        <v>120</v>
      </c>
      <c r="C7" s="63"/>
      <c r="D7" s="67">
        <v>100000</v>
      </c>
      <c r="E7" s="63">
        <f>F8</f>
        <v>675000</v>
      </c>
      <c r="F7" s="67">
        <f>E13</f>
        <v>600000</v>
      </c>
      <c r="G7" s="63"/>
      <c r="H7" s="67"/>
      <c r="I7" s="63"/>
      <c r="J7" s="67">
        <f>D7-E7+F7</f>
        <v>25000</v>
      </c>
      <c r="R7" s="123"/>
    </row>
    <row r="8" spans="1:18" s="47" customFormat="1" x14ac:dyDescent="0.25">
      <c r="A8" s="69">
        <v>2060</v>
      </c>
      <c r="B8" s="164" t="s">
        <v>121</v>
      </c>
      <c r="C8" s="63">
        <v>675000</v>
      </c>
      <c r="D8" s="67"/>
      <c r="E8" s="63"/>
      <c r="F8" s="67">
        <f>C8</f>
        <v>675000</v>
      </c>
      <c r="G8" s="63"/>
      <c r="H8" s="67"/>
      <c r="I8" s="63"/>
      <c r="J8" s="67"/>
      <c r="R8" s="123"/>
    </row>
    <row r="9" spans="1:18" s="47" customFormat="1" x14ac:dyDescent="0.25">
      <c r="A9" s="69"/>
      <c r="B9" s="164" t="s">
        <v>11</v>
      </c>
      <c r="C9" s="63"/>
      <c r="D9" s="67">
        <v>575000</v>
      </c>
      <c r="E9" s="63"/>
      <c r="F9" s="67"/>
      <c r="G9" s="63"/>
      <c r="H9" s="67"/>
      <c r="I9" s="63"/>
      <c r="J9" s="67">
        <f>D9</f>
        <v>575000</v>
      </c>
      <c r="R9" s="123"/>
    </row>
    <row r="10" spans="1:18" s="47" customFormat="1" x14ac:dyDescent="0.25">
      <c r="A10" s="180"/>
      <c r="B10" s="164" t="s">
        <v>133</v>
      </c>
      <c r="C10" s="63"/>
      <c r="D10" s="67">
        <v>2845000</v>
      </c>
      <c r="E10" s="63"/>
      <c r="F10" s="67"/>
      <c r="G10" s="63"/>
      <c r="H10" s="67">
        <f>SUM(D10:G10)</f>
        <v>2845000</v>
      </c>
      <c r="I10" s="63"/>
      <c r="J10" s="67">
        <f t="shared" ref="J10:J12" si="0">D10</f>
        <v>2845000</v>
      </c>
      <c r="R10" s="123"/>
    </row>
    <row r="11" spans="1:18" s="47" customFormat="1" x14ac:dyDescent="0.25">
      <c r="A11" s="126"/>
      <c r="B11" s="164" t="s">
        <v>134</v>
      </c>
      <c r="C11" s="63">
        <v>2240000</v>
      </c>
      <c r="D11" s="67"/>
      <c r="E11" s="63"/>
      <c r="F11" s="67"/>
      <c r="G11" s="63">
        <f>SUM(C11:F11)</f>
        <v>2240000</v>
      </c>
      <c r="H11" s="67"/>
      <c r="I11" s="63"/>
      <c r="J11" s="67">
        <f t="shared" si="0"/>
        <v>0</v>
      </c>
      <c r="R11" s="123"/>
    </row>
    <row r="12" spans="1:18" s="47" customFormat="1" x14ac:dyDescent="0.25">
      <c r="A12" s="69">
        <v>8100</v>
      </c>
      <c r="B12" s="164" t="s">
        <v>39</v>
      </c>
      <c r="C12" s="63">
        <v>5000</v>
      </c>
      <c r="D12" s="67"/>
      <c r="E12" s="63"/>
      <c r="F12" s="67"/>
      <c r="G12" s="63">
        <f>SUM(C12:F12)</f>
        <v>5000</v>
      </c>
      <c r="H12" s="67"/>
      <c r="I12" s="63"/>
      <c r="J12" s="67">
        <f t="shared" si="0"/>
        <v>0</v>
      </c>
      <c r="R12" s="123"/>
    </row>
    <row r="13" spans="1:18" s="47" customFormat="1" x14ac:dyDescent="0.25">
      <c r="A13" s="181">
        <v>8800</v>
      </c>
      <c r="B13" s="182" t="s">
        <v>4</v>
      </c>
      <c r="C13" s="89"/>
      <c r="D13" s="183"/>
      <c r="E13" s="89">
        <f>H10-G11-G12</f>
        <v>600000</v>
      </c>
      <c r="F13" s="183"/>
      <c r="G13" s="89">
        <f>E13</f>
        <v>600000</v>
      </c>
      <c r="H13" s="183"/>
      <c r="I13" s="89"/>
      <c r="J13" s="183"/>
      <c r="R13" s="123"/>
    </row>
    <row r="14" spans="1:18" s="157" customFormat="1" ht="20.25" x14ac:dyDescent="0.3">
      <c r="A14" s="172"/>
      <c r="B14" s="184"/>
      <c r="C14" s="82">
        <f t="shared" ref="C14:J14" si="1">SUM(C6:C12)</f>
        <v>3520000</v>
      </c>
      <c r="D14" s="83">
        <f t="shared" si="1"/>
        <v>3520000</v>
      </c>
      <c r="E14" s="82">
        <f t="shared" si="1"/>
        <v>675000</v>
      </c>
      <c r="F14" s="83">
        <f t="shared" si="1"/>
        <v>1275000</v>
      </c>
      <c r="G14" s="82">
        <f t="shared" si="1"/>
        <v>2245000</v>
      </c>
      <c r="H14" s="83">
        <f t="shared" si="1"/>
        <v>2845000</v>
      </c>
      <c r="I14" s="82">
        <f t="shared" si="1"/>
        <v>600000</v>
      </c>
      <c r="J14" s="83">
        <f t="shared" si="1"/>
        <v>3445000</v>
      </c>
      <c r="K14" s="47"/>
      <c r="L14" s="47"/>
      <c r="M14" s="47"/>
      <c r="N14" s="47"/>
      <c r="O14" s="47"/>
      <c r="P14" s="47"/>
      <c r="Q14" s="47"/>
      <c r="R14" s="84"/>
    </row>
    <row r="15" spans="1:18" s="47" customFormat="1" x14ac:dyDescent="0.25">
      <c r="C15" s="90"/>
      <c r="D15" s="90">
        <f>C14-D14</f>
        <v>0</v>
      </c>
      <c r="E15" s="90"/>
      <c r="F15" s="90"/>
      <c r="G15" s="90"/>
      <c r="H15" s="90"/>
      <c r="I15" s="90"/>
      <c r="J15" s="90"/>
    </row>
    <row r="16" spans="1:18" s="47" customFormat="1" x14ac:dyDescent="0.25">
      <c r="A16" s="47" t="s">
        <v>60</v>
      </c>
      <c r="B16" s="47" t="s">
        <v>135</v>
      </c>
      <c r="C16" s="90">
        <f>D7</f>
        <v>100000</v>
      </c>
      <c r="D16" s="90"/>
      <c r="E16" s="90"/>
      <c r="F16" s="90"/>
      <c r="G16" s="90"/>
      <c r="H16" s="90"/>
      <c r="I16" s="90"/>
      <c r="J16" s="90"/>
    </row>
    <row r="17" spans="1:17" s="47" customFormat="1" x14ac:dyDescent="0.25">
      <c r="A17" s="130" t="s">
        <v>136</v>
      </c>
      <c r="B17" s="47" t="s">
        <v>137</v>
      </c>
      <c r="C17" s="90">
        <f>G13</f>
        <v>600000</v>
      </c>
      <c r="D17" s="90"/>
      <c r="E17" s="90"/>
      <c r="F17" s="90"/>
      <c r="G17" s="90"/>
      <c r="H17" s="90"/>
      <c r="I17" s="90"/>
      <c r="J17" s="90"/>
    </row>
    <row r="18" spans="1:17" s="47" customFormat="1" x14ac:dyDescent="0.25">
      <c r="A18" s="129" t="s">
        <v>66</v>
      </c>
      <c r="B18" s="47" t="s">
        <v>138</v>
      </c>
      <c r="C18" s="90">
        <f>C8</f>
        <v>675000</v>
      </c>
      <c r="D18" s="90"/>
      <c r="E18" s="90"/>
      <c r="F18" s="90"/>
      <c r="G18" s="90"/>
      <c r="H18" s="90"/>
      <c r="I18" s="90"/>
      <c r="J18" s="90"/>
    </row>
    <row r="19" spans="1:17" s="84" customFormat="1" ht="20.25" x14ac:dyDescent="0.3">
      <c r="A19" s="130" t="s">
        <v>68</v>
      </c>
      <c r="B19" s="47" t="s">
        <v>139</v>
      </c>
      <c r="C19" s="91">
        <f>C16+C17-C18</f>
        <v>25000</v>
      </c>
      <c r="D19" s="90"/>
      <c r="E19" s="90"/>
      <c r="F19" s="90"/>
      <c r="G19" s="90"/>
      <c r="H19" s="90"/>
      <c r="I19" s="90"/>
      <c r="J19" s="90"/>
      <c r="K19" s="47"/>
    </row>
    <row r="20" spans="1:17" s="47" customFormat="1" x14ac:dyDescent="0.25">
      <c r="C20" s="90"/>
      <c r="D20" s="90"/>
      <c r="E20" s="90"/>
      <c r="F20" s="90"/>
      <c r="G20" s="90"/>
      <c r="H20" s="90"/>
      <c r="I20" s="90"/>
      <c r="J20" s="90"/>
    </row>
    <row r="21" spans="1:17" s="47" customFormat="1" x14ac:dyDescent="0.25">
      <c r="B21" s="47" t="s">
        <v>140</v>
      </c>
      <c r="C21" s="90"/>
      <c r="D21" s="90"/>
      <c r="E21" s="90"/>
      <c r="F21" s="90"/>
      <c r="G21" s="90"/>
      <c r="H21" s="90"/>
      <c r="I21" s="90"/>
      <c r="J21" s="90"/>
    </row>
    <row r="22" spans="1:17" s="47" customFormat="1" x14ac:dyDescent="0.25">
      <c r="B22" s="47" t="s">
        <v>160</v>
      </c>
      <c r="C22" s="90"/>
      <c r="D22" s="90"/>
      <c r="E22" s="90"/>
      <c r="F22" s="90"/>
      <c r="G22" s="90"/>
      <c r="H22" s="90"/>
      <c r="I22" s="90"/>
      <c r="J22" s="90"/>
    </row>
    <row r="23" spans="1:17" s="47" customFormat="1" x14ac:dyDescent="0.25">
      <c r="B23" s="47" t="s">
        <v>141</v>
      </c>
      <c r="C23" s="90"/>
      <c r="D23" s="90"/>
      <c r="E23" s="90"/>
      <c r="F23" s="90"/>
      <c r="G23" s="90"/>
      <c r="H23" s="90"/>
      <c r="I23" s="90"/>
      <c r="J23" s="90"/>
    </row>
    <row r="24" spans="1:17" s="47" customFormat="1" x14ac:dyDescent="0.25">
      <c r="B24" s="47" t="s">
        <v>142</v>
      </c>
      <c r="C24" s="90"/>
      <c r="D24" s="90"/>
      <c r="E24" s="90"/>
      <c r="F24" s="90"/>
      <c r="G24" s="90"/>
      <c r="H24" s="90"/>
      <c r="I24" s="90"/>
      <c r="J24" s="90"/>
    </row>
    <row r="25" spans="1:17" s="47" customFormat="1" x14ac:dyDescent="0.25">
      <c r="B25" s="47" t="s">
        <v>143</v>
      </c>
      <c r="C25" s="90"/>
      <c r="D25" s="90"/>
      <c r="E25" s="90"/>
      <c r="F25" s="90"/>
      <c r="G25" s="90"/>
      <c r="H25" s="90"/>
      <c r="I25" s="90"/>
      <c r="J25" s="90"/>
    </row>
    <row r="26" spans="1:17" s="47" customFormat="1" x14ac:dyDescent="0.25">
      <c r="B26" s="128"/>
      <c r="C26" s="90"/>
      <c r="D26" s="90"/>
      <c r="E26" s="90"/>
      <c r="F26" s="90"/>
      <c r="G26" s="90"/>
      <c r="H26" s="90"/>
      <c r="I26" s="90"/>
      <c r="J26" s="90"/>
    </row>
    <row r="27" spans="1:17" s="47" customFormat="1" x14ac:dyDescent="0.25">
      <c r="C27" s="90"/>
      <c r="D27" s="90"/>
      <c r="E27" s="90"/>
      <c r="F27" s="90"/>
      <c r="G27" s="90"/>
      <c r="H27" s="90"/>
      <c r="I27" s="90"/>
      <c r="J27" s="90"/>
    </row>
    <row r="28" spans="1:17" s="47" customFormat="1" x14ac:dyDescent="0.25">
      <c r="C28" s="90"/>
      <c r="D28" s="90"/>
      <c r="E28" s="90"/>
      <c r="F28" s="90"/>
      <c r="G28" s="90"/>
      <c r="H28" s="90"/>
      <c r="I28" s="90"/>
      <c r="J28" s="90"/>
    </row>
    <row r="29" spans="1:17" s="84" customFormat="1" ht="20.25" x14ac:dyDescent="0.3">
      <c r="A29" s="47"/>
      <c r="B29" s="47"/>
      <c r="C29" s="90"/>
      <c r="D29" s="90"/>
      <c r="E29" s="90"/>
      <c r="F29" s="90"/>
      <c r="G29" s="90"/>
      <c r="H29" s="90"/>
      <c r="I29" s="90"/>
      <c r="J29" s="90"/>
      <c r="K29" s="47"/>
      <c r="L29" s="47"/>
      <c r="M29" s="47"/>
      <c r="N29" s="47"/>
      <c r="O29" s="47"/>
      <c r="P29" s="47"/>
      <c r="Q29" s="47"/>
    </row>
    <row r="30" spans="1:17" s="47" customFormat="1" x14ac:dyDescent="0.25">
      <c r="C30" s="90"/>
      <c r="D30" s="90"/>
      <c r="E30" s="90"/>
      <c r="F30" s="90"/>
      <c r="G30" s="90"/>
      <c r="H30" s="90"/>
      <c r="I30" s="90"/>
      <c r="J30" s="90"/>
    </row>
    <row r="31" spans="1:17" s="47" customFormat="1" x14ac:dyDescent="0.25">
      <c r="C31" s="90"/>
      <c r="D31" s="90"/>
      <c r="E31" s="90"/>
      <c r="F31" s="90"/>
      <c r="G31" s="90"/>
      <c r="H31" s="90"/>
      <c r="I31" s="90"/>
      <c r="J31" s="90"/>
    </row>
    <row r="32" spans="1:17" s="47" customFormat="1" x14ac:dyDescent="0.25">
      <c r="C32" s="90"/>
      <c r="D32" s="90"/>
      <c r="E32" s="90"/>
      <c r="F32" s="90"/>
      <c r="G32" s="90"/>
      <c r="H32" s="90"/>
      <c r="I32" s="90"/>
      <c r="J32" s="90"/>
    </row>
    <row r="33" spans="3:10" s="47" customFormat="1" x14ac:dyDescent="0.25">
      <c r="C33" s="90"/>
      <c r="D33" s="90"/>
      <c r="E33" s="90"/>
      <c r="F33" s="90"/>
      <c r="G33" s="90"/>
      <c r="H33" s="90"/>
      <c r="I33" s="90"/>
      <c r="J33" s="90"/>
    </row>
    <row r="34" spans="3:10" s="47" customFormat="1" x14ac:dyDescent="0.25">
      <c r="C34" s="90"/>
      <c r="D34" s="90"/>
      <c r="E34" s="90"/>
      <c r="F34" s="90"/>
      <c r="G34" s="90"/>
      <c r="H34" s="90"/>
      <c r="I34" s="90"/>
      <c r="J34" s="90"/>
    </row>
    <row r="35" spans="3:10" s="47" customFormat="1" x14ac:dyDescent="0.25">
      <c r="C35" s="90"/>
      <c r="D35" s="90"/>
      <c r="E35" s="90"/>
      <c r="F35" s="90"/>
      <c r="G35" s="90"/>
      <c r="H35" s="90"/>
      <c r="I35" s="90"/>
      <c r="J35" s="90"/>
    </row>
    <row r="36" spans="3:10" s="47" customFormat="1" x14ac:dyDescent="0.25">
      <c r="C36" s="90"/>
      <c r="D36" s="90"/>
      <c r="E36" s="90"/>
      <c r="F36" s="90"/>
      <c r="G36" s="90"/>
      <c r="H36" s="90"/>
      <c r="I36" s="90"/>
      <c r="J36" s="90"/>
    </row>
    <row r="37" spans="3:10" s="47" customFormat="1" x14ac:dyDescent="0.25">
      <c r="C37" s="90"/>
      <c r="D37" s="90"/>
      <c r="E37" s="90"/>
      <c r="F37" s="90"/>
      <c r="G37" s="90"/>
      <c r="H37" s="90"/>
      <c r="I37" s="90"/>
      <c r="J37" s="90"/>
    </row>
    <row r="38" spans="3:10" s="47" customFormat="1" x14ac:dyDescent="0.25">
      <c r="C38" s="90"/>
      <c r="D38" s="90"/>
      <c r="E38" s="90"/>
      <c r="F38" s="90"/>
      <c r="G38" s="90"/>
      <c r="H38" s="90"/>
      <c r="I38" s="90"/>
      <c r="J38" s="90"/>
    </row>
    <row r="39" spans="3:10" s="47" customFormat="1" x14ac:dyDescent="0.25">
      <c r="C39" s="90"/>
      <c r="D39" s="90"/>
      <c r="E39" s="90"/>
      <c r="F39" s="90"/>
      <c r="G39" s="90"/>
      <c r="H39" s="90"/>
      <c r="I39" s="90"/>
      <c r="J39" s="90"/>
    </row>
    <row r="40" spans="3:10" s="47" customFormat="1" x14ac:dyDescent="0.25">
      <c r="C40" s="90"/>
      <c r="D40" s="90"/>
      <c r="E40" s="90"/>
      <c r="F40" s="90"/>
      <c r="G40" s="90"/>
      <c r="H40" s="90"/>
      <c r="I40" s="90"/>
      <c r="J40" s="90"/>
    </row>
    <row r="41" spans="3:10" s="47" customFormat="1" x14ac:dyDescent="0.25">
      <c r="C41" s="90"/>
      <c r="D41" s="90"/>
      <c r="E41" s="90"/>
      <c r="F41" s="90"/>
      <c r="G41" s="90"/>
      <c r="H41" s="90"/>
      <c r="I41" s="90"/>
      <c r="J41" s="90"/>
    </row>
    <row r="42" spans="3:10" s="47" customFormat="1" x14ac:dyDescent="0.25">
      <c r="C42" s="90"/>
      <c r="D42" s="90"/>
      <c r="E42" s="90"/>
      <c r="F42" s="90"/>
      <c r="G42" s="90"/>
      <c r="H42" s="90"/>
      <c r="I42" s="90"/>
      <c r="J42" s="90"/>
    </row>
    <row r="43" spans="3:10" s="47" customFormat="1" x14ac:dyDescent="0.25">
      <c r="C43" s="90"/>
      <c r="D43" s="90"/>
      <c r="E43" s="90"/>
      <c r="F43" s="90"/>
      <c r="G43" s="90"/>
      <c r="H43" s="90"/>
      <c r="I43" s="90"/>
      <c r="J43" s="90"/>
    </row>
    <row r="44" spans="3:10" s="47" customFormat="1" x14ac:dyDescent="0.25">
      <c r="C44" s="90"/>
      <c r="D44" s="90"/>
      <c r="E44" s="90"/>
      <c r="F44" s="90"/>
      <c r="G44" s="90"/>
      <c r="H44" s="90"/>
      <c r="I44" s="90"/>
      <c r="J44" s="90"/>
    </row>
    <row r="45" spans="3:10" s="47" customFormat="1" x14ac:dyDescent="0.25">
      <c r="C45" s="90"/>
      <c r="D45" s="90"/>
      <c r="E45" s="90"/>
      <c r="F45" s="90"/>
      <c r="G45" s="90"/>
      <c r="H45" s="90"/>
      <c r="I45" s="90"/>
      <c r="J45" s="90"/>
    </row>
    <row r="46" spans="3:10" s="47" customFormat="1" x14ac:dyDescent="0.25">
      <c r="C46" s="90"/>
      <c r="D46" s="90"/>
      <c r="E46" s="90"/>
      <c r="F46" s="90"/>
      <c r="G46" s="90"/>
      <c r="H46" s="90"/>
      <c r="I46" s="90"/>
      <c r="J46" s="90"/>
    </row>
    <row r="47" spans="3:10" s="47" customFormat="1" x14ac:dyDescent="0.25">
      <c r="C47" s="90"/>
      <c r="D47" s="90"/>
      <c r="E47" s="90"/>
      <c r="F47" s="90"/>
      <c r="G47" s="90"/>
      <c r="H47" s="90"/>
      <c r="I47" s="90"/>
      <c r="J47" s="90"/>
    </row>
    <row r="48" spans="3:10" s="47" customFormat="1" x14ac:dyDescent="0.25">
      <c r="C48" s="90"/>
      <c r="D48" s="90"/>
      <c r="E48" s="90"/>
      <c r="F48" s="90"/>
      <c r="G48" s="90"/>
      <c r="H48" s="90"/>
      <c r="I48" s="90"/>
      <c r="J48" s="90"/>
    </row>
    <row r="49" spans="3:10" s="47" customFormat="1" x14ac:dyDescent="0.25">
      <c r="C49" s="90"/>
      <c r="D49" s="90"/>
      <c r="E49" s="90"/>
      <c r="F49" s="90"/>
      <c r="G49" s="90"/>
      <c r="H49" s="90"/>
      <c r="I49" s="90"/>
      <c r="J49" s="90"/>
    </row>
    <row r="50" spans="3:10" s="47" customFormat="1" x14ac:dyDescent="0.25">
      <c r="C50" s="90"/>
      <c r="D50" s="90"/>
      <c r="E50" s="90"/>
      <c r="F50" s="90"/>
      <c r="G50" s="90"/>
      <c r="H50" s="90"/>
      <c r="I50" s="90"/>
      <c r="J50" s="90"/>
    </row>
    <row r="51" spans="3:10" s="47" customFormat="1" x14ac:dyDescent="0.25">
      <c r="C51" s="90"/>
      <c r="D51" s="90"/>
      <c r="E51" s="90"/>
      <c r="F51" s="90"/>
      <c r="G51" s="90"/>
      <c r="H51" s="90"/>
      <c r="I51" s="90"/>
      <c r="J51" s="90"/>
    </row>
    <row r="52" spans="3:10" s="47" customFormat="1" x14ac:dyDescent="0.25">
      <c r="C52" s="90"/>
      <c r="D52" s="90"/>
      <c r="E52" s="90"/>
      <c r="F52" s="90"/>
      <c r="G52" s="90"/>
      <c r="H52" s="90"/>
      <c r="I52" s="90"/>
      <c r="J52" s="90"/>
    </row>
    <row r="53" spans="3:10" s="47" customFormat="1" x14ac:dyDescent="0.25">
      <c r="C53" s="90"/>
      <c r="D53" s="90"/>
      <c r="E53" s="90"/>
      <c r="F53" s="90"/>
      <c r="G53" s="90"/>
      <c r="H53" s="90"/>
      <c r="I53" s="90"/>
      <c r="J53" s="90"/>
    </row>
    <row r="54" spans="3:10" s="47" customFormat="1" x14ac:dyDescent="0.25">
      <c r="C54" s="90"/>
      <c r="D54" s="90"/>
      <c r="E54" s="90"/>
      <c r="F54" s="90"/>
      <c r="G54" s="90"/>
      <c r="H54" s="90"/>
      <c r="I54" s="90"/>
      <c r="J54" s="90"/>
    </row>
    <row r="55" spans="3:10" s="47" customFormat="1" x14ac:dyDescent="0.25">
      <c r="C55" s="90"/>
      <c r="D55" s="90"/>
      <c r="E55" s="90"/>
      <c r="F55" s="90"/>
      <c r="G55" s="90"/>
      <c r="H55" s="90"/>
      <c r="I55" s="90"/>
      <c r="J55" s="90"/>
    </row>
    <row r="56" spans="3:10" s="47" customFormat="1" x14ac:dyDescent="0.25">
      <c r="C56" s="90"/>
      <c r="D56" s="90"/>
      <c r="E56" s="90"/>
      <c r="F56" s="90"/>
      <c r="G56" s="90"/>
      <c r="H56" s="90"/>
      <c r="I56" s="90"/>
      <c r="J56" s="90"/>
    </row>
    <row r="57" spans="3:10" s="47" customFormat="1" x14ac:dyDescent="0.25">
      <c r="C57" s="90"/>
      <c r="D57" s="90"/>
      <c r="E57" s="90"/>
      <c r="F57" s="90"/>
      <c r="G57" s="90"/>
      <c r="H57" s="90"/>
      <c r="I57" s="90"/>
      <c r="J57" s="90"/>
    </row>
    <row r="58" spans="3:10" s="47" customFormat="1" x14ac:dyDescent="0.25">
      <c r="C58" s="90"/>
      <c r="D58" s="90"/>
      <c r="E58" s="90"/>
      <c r="F58" s="90"/>
      <c r="G58" s="90"/>
      <c r="H58" s="90"/>
      <c r="I58" s="90"/>
      <c r="J58" s="90"/>
    </row>
    <row r="59" spans="3:10" s="47" customFormat="1" x14ac:dyDescent="0.25">
      <c r="C59" s="90"/>
      <c r="D59" s="90"/>
      <c r="E59" s="90"/>
      <c r="F59" s="90"/>
      <c r="G59" s="90"/>
      <c r="H59" s="90"/>
      <c r="I59" s="90"/>
      <c r="J59" s="90"/>
    </row>
    <row r="60" spans="3:10" s="47" customFormat="1" x14ac:dyDescent="0.25">
      <c r="C60" s="90"/>
      <c r="D60" s="90"/>
      <c r="E60" s="90"/>
      <c r="F60" s="90"/>
      <c r="G60" s="90"/>
      <c r="H60" s="90"/>
      <c r="I60" s="90"/>
      <c r="J60" s="90"/>
    </row>
    <row r="61" spans="3:10" s="47" customFormat="1" x14ac:dyDescent="0.25">
      <c r="C61" s="90"/>
      <c r="D61" s="90"/>
      <c r="E61" s="90"/>
      <c r="F61" s="90"/>
      <c r="G61" s="90"/>
      <c r="H61" s="90"/>
      <c r="I61" s="90"/>
      <c r="J61" s="90"/>
    </row>
    <row r="62" spans="3:10" s="47" customFormat="1" x14ac:dyDescent="0.25">
      <c r="C62" s="90"/>
      <c r="D62" s="90"/>
      <c r="E62" s="90"/>
      <c r="F62" s="90"/>
      <c r="G62" s="90"/>
      <c r="H62" s="90"/>
      <c r="I62" s="90"/>
      <c r="J62" s="90"/>
    </row>
    <row r="63" spans="3:10" s="47" customFormat="1" x14ac:dyDescent="0.25">
      <c r="C63" s="90"/>
      <c r="D63" s="90"/>
      <c r="E63" s="90"/>
      <c r="F63" s="90"/>
      <c r="G63" s="90"/>
      <c r="H63" s="90"/>
      <c r="I63" s="90"/>
      <c r="J63" s="90"/>
    </row>
    <row r="64" spans="3:10" s="47" customFormat="1" x14ac:dyDescent="0.25">
      <c r="C64" s="90"/>
      <c r="D64" s="90"/>
      <c r="E64" s="90"/>
      <c r="F64" s="90"/>
      <c r="G64" s="90"/>
      <c r="H64" s="90"/>
      <c r="I64" s="90"/>
      <c r="J64" s="90"/>
    </row>
    <row r="65" spans="3:10" s="47" customFormat="1" x14ac:dyDescent="0.25">
      <c r="C65" s="90"/>
      <c r="D65" s="90"/>
      <c r="E65" s="90"/>
      <c r="F65" s="90"/>
      <c r="G65" s="90"/>
      <c r="H65" s="90"/>
      <c r="I65" s="90"/>
      <c r="J65" s="90"/>
    </row>
    <row r="66" spans="3:10" s="47" customFormat="1" x14ac:dyDescent="0.25">
      <c r="C66" s="90"/>
      <c r="D66" s="90"/>
      <c r="E66" s="90"/>
      <c r="F66" s="90"/>
      <c r="G66" s="90"/>
      <c r="H66" s="90"/>
      <c r="I66" s="90"/>
      <c r="J66" s="90"/>
    </row>
    <row r="67" spans="3:10" s="47" customFormat="1" x14ac:dyDescent="0.25">
      <c r="C67" s="90"/>
      <c r="D67" s="90"/>
      <c r="E67" s="90"/>
      <c r="F67" s="90"/>
      <c r="G67" s="90"/>
      <c r="H67" s="90"/>
      <c r="I67" s="90"/>
      <c r="J67" s="90"/>
    </row>
    <row r="68" spans="3:10" s="47" customFormat="1" x14ac:dyDescent="0.25">
      <c r="C68" s="90"/>
      <c r="D68" s="90"/>
      <c r="E68" s="90"/>
      <c r="F68" s="90"/>
      <c r="G68" s="90"/>
      <c r="H68" s="90"/>
      <c r="I68" s="90"/>
      <c r="J68" s="90"/>
    </row>
    <row r="69" spans="3:10" s="47" customFormat="1" x14ac:dyDescent="0.25">
      <c r="C69" s="90"/>
      <c r="D69" s="90"/>
      <c r="E69" s="90"/>
      <c r="F69" s="90"/>
      <c r="G69" s="90"/>
      <c r="H69" s="90"/>
      <c r="I69" s="90"/>
      <c r="J69" s="90"/>
    </row>
    <row r="70" spans="3:10" s="47" customFormat="1" x14ac:dyDescent="0.25">
      <c r="C70" s="90"/>
      <c r="D70" s="90"/>
      <c r="E70" s="90"/>
      <c r="F70" s="90"/>
      <c r="G70" s="90"/>
      <c r="H70" s="90"/>
      <c r="I70" s="90"/>
      <c r="J70" s="90"/>
    </row>
    <row r="71" spans="3:10" s="47" customFormat="1" x14ac:dyDescent="0.25">
      <c r="C71" s="90"/>
      <c r="D71" s="90"/>
      <c r="E71" s="90"/>
      <c r="F71" s="90"/>
      <c r="G71" s="90"/>
      <c r="H71" s="90"/>
      <c r="I71" s="90"/>
      <c r="J71" s="90"/>
    </row>
    <row r="72" spans="3:10" s="47" customFormat="1" x14ac:dyDescent="0.25">
      <c r="C72" s="90"/>
      <c r="D72" s="90"/>
      <c r="E72" s="90"/>
      <c r="F72" s="90"/>
      <c r="G72" s="90"/>
      <c r="H72" s="90"/>
      <c r="I72" s="90"/>
      <c r="J72" s="90"/>
    </row>
    <row r="73" spans="3:10" s="47" customFormat="1" x14ac:dyDescent="0.25">
      <c r="C73" s="90"/>
      <c r="D73" s="90"/>
      <c r="E73" s="90"/>
      <c r="F73" s="90"/>
      <c r="G73" s="90"/>
      <c r="H73" s="90"/>
      <c r="I73" s="90"/>
      <c r="J73" s="90"/>
    </row>
    <row r="74" spans="3:10" s="47" customFormat="1" x14ac:dyDescent="0.25">
      <c r="C74" s="90"/>
      <c r="D74" s="90"/>
      <c r="E74" s="90"/>
      <c r="F74" s="90"/>
      <c r="G74" s="90"/>
      <c r="H74" s="90"/>
      <c r="I74" s="90"/>
      <c r="J74" s="90"/>
    </row>
    <row r="75" spans="3:10" s="47" customFormat="1" x14ac:dyDescent="0.25">
      <c r="C75" s="90"/>
      <c r="D75" s="90"/>
      <c r="E75" s="90"/>
      <c r="F75" s="90"/>
      <c r="G75" s="90"/>
      <c r="H75" s="90"/>
      <c r="I75" s="90"/>
      <c r="J75" s="90"/>
    </row>
    <row r="76" spans="3:10" s="47" customFormat="1" x14ac:dyDescent="0.25">
      <c r="C76" s="90"/>
      <c r="D76" s="90"/>
      <c r="E76" s="90"/>
      <c r="F76" s="90"/>
      <c r="G76" s="90"/>
      <c r="H76" s="90"/>
      <c r="I76" s="90"/>
      <c r="J76" s="90"/>
    </row>
    <row r="77" spans="3:10" s="47" customFormat="1" x14ac:dyDescent="0.25">
      <c r="C77" s="90"/>
      <c r="D77" s="90"/>
      <c r="E77" s="90"/>
      <c r="F77" s="90"/>
      <c r="G77" s="90"/>
      <c r="H77" s="90"/>
      <c r="I77" s="90"/>
      <c r="J77" s="90"/>
    </row>
    <row r="78" spans="3:10" s="47" customFormat="1" x14ac:dyDescent="0.25">
      <c r="C78" s="90"/>
      <c r="D78" s="90"/>
      <c r="E78" s="90"/>
      <c r="F78" s="90"/>
      <c r="G78" s="90"/>
      <c r="H78" s="90"/>
      <c r="I78" s="90"/>
      <c r="J78" s="90"/>
    </row>
    <row r="79" spans="3:10" s="47" customFormat="1" x14ac:dyDescent="0.25">
      <c r="C79" s="90"/>
      <c r="D79" s="90"/>
      <c r="E79" s="90"/>
      <c r="F79" s="90"/>
      <c r="G79" s="90"/>
      <c r="H79" s="90"/>
      <c r="I79" s="90"/>
      <c r="J79" s="90"/>
    </row>
    <row r="80" spans="3:10" s="47" customFormat="1" x14ac:dyDescent="0.25">
      <c r="C80" s="90"/>
      <c r="D80" s="90"/>
      <c r="E80" s="90"/>
      <c r="F80" s="90"/>
      <c r="G80" s="90"/>
      <c r="H80" s="90"/>
      <c r="I80" s="90"/>
      <c r="J80" s="90"/>
    </row>
    <row r="81" spans="3:10" s="47" customFormat="1" x14ac:dyDescent="0.25">
      <c r="C81" s="90"/>
      <c r="D81" s="90"/>
      <c r="E81" s="90"/>
      <c r="F81" s="90"/>
      <c r="G81" s="90"/>
      <c r="H81" s="90"/>
      <c r="I81" s="90"/>
      <c r="J81" s="90"/>
    </row>
    <row r="82" spans="3:10" s="47" customFormat="1" x14ac:dyDescent="0.25">
      <c r="C82" s="90"/>
      <c r="D82" s="90"/>
      <c r="E82" s="90"/>
      <c r="F82" s="90"/>
      <c r="G82" s="90"/>
      <c r="H82" s="90"/>
      <c r="I82" s="90"/>
      <c r="J82" s="90"/>
    </row>
    <row r="83" spans="3:10" s="47" customFormat="1" x14ac:dyDescent="0.25">
      <c r="C83" s="90"/>
      <c r="D83" s="90"/>
      <c r="E83" s="90"/>
      <c r="F83" s="90"/>
      <c r="G83" s="90"/>
      <c r="H83" s="90"/>
      <c r="I83" s="90"/>
      <c r="J83" s="90"/>
    </row>
    <row r="84" spans="3:10" s="47" customFormat="1" x14ac:dyDescent="0.25">
      <c r="C84" s="90"/>
      <c r="D84" s="90"/>
      <c r="E84" s="90"/>
      <c r="F84" s="90"/>
      <c r="G84" s="90"/>
      <c r="H84" s="90"/>
      <c r="I84" s="90"/>
      <c r="J84" s="90"/>
    </row>
    <row r="85" spans="3:10" s="47" customFormat="1" x14ac:dyDescent="0.25">
      <c r="C85" s="90"/>
      <c r="D85" s="90"/>
      <c r="E85" s="90"/>
      <c r="F85" s="90"/>
      <c r="G85" s="90"/>
      <c r="H85" s="90"/>
      <c r="I85" s="90"/>
      <c r="J85" s="90"/>
    </row>
    <row r="86" spans="3:10" s="47" customFormat="1" x14ac:dyDescent="0.25">
      <c r="C86" s="90"/>
      <c r="D86" s="90"/>
      <c r="E86" s="90"/>
      <c r="F86" s="90"/>
      <c r="G86" s="90"/>
      <c r="H86" s="90"/>
      <c r="I86" s="90"/>
      <c r="J86" s="90"/>
    </row>
    <row r="87" spans="3:10" s="47" customFormat="1" x14ac:dyDescent="0.25">
      <c r="C87" s="90"/>
      <c r="D87" s="90"/>
      <c r="E87" s="90"/>
      <c r="F87" s="90"/>
      <c r="G87" s="90"/>
      <c r="H87" s="90"/>
      <c r="I87" s="90"/>
      <c r="J87" s="90"/>
    </row>
    <row r="88" spans="3:10" s="47" customFormat="1" x14ac:dyDescent="0.25">
      <c r="C88" s="90"/>
      <c r="D88" s="90"/>
      <c r="E88" s="90"/>
      <c r="F88" s="90"/>
      <c r="G88" s="90"/>
      <c r="H88" s="90"/>
      <c r="I88" s="90"/>
      <c r="J88" s="90"/>
    </row>
    <row r="89" spans="3:10" s="47" customFormat="1" x14ac:dyDescent="0.25">
      <c r="C89" s="90"/>
      <c r="D89" s="90"/>
      <c r="E89" s="90"/>
      <c r="F89" s="90"/>
      <c r="G89" s="90"/>
      <c r="H89" s="90"/>
      <c r="I89" s="90"/>
      <c r="J89" s="90"/>
    </row>
    <row r="90" spans="3:10" s="47" customFormat="1" x14ac:dyDescent="0.25">
      <c r="C90" s="90"/>
      <c r="D90" s="90"/>
      <c r="E90" s="90"/>
      <c r="F90" s="90"/>
      <c r="G90" s="90"/>
      <c r="H90" s="90"/>
      <c r="I90" s="90"/>
      <c r="J90" s="90"/>
    </row>
    <row r="91" spans="3:10" s="47" customFormat="1" x14ac:dyDescent="0.25">
      <c r="C91" s="90"/>
      <c r="D91" s="90"/>
      <c r="E91" s="90"/>
      <c r="F91" s="90"/>
      <c r="G91" s="90"/>
      <c r="H91" s="90"/>
      <c r="I91" s="90"/>
      <c r="J91" s="90"/>
    </row>
    <row r="92" spans="3:10" s="47" customFormat="1" x14ac:dyDescent="0.25">
      <c r="C92" s="90"/>
      <c r="D92" s="90"/>
      <c r="E92" s="90"/>
      <c r="F92" s="90"/>
      <c r="G92" s="90"/>
      <c r="H92" s="90"/>
      <c r="I92" s="90"/>
      <c r="J92" s="90"/>
    </row>
    <row r="93" spans="3:10" s="47" customFormat="1" x14ac:dyDescent="0.25">
      <c r="C93" s="90"/>
      <c r="D93" s="90"/>
      <c r="E93" s="90"/>
      <c r="F93" s="90"/>
      <c r="G93" s="90"/>
      <c r="H93" s="90"/>
      <c r="I93" s="90"/>
      <c r="J93" s="90"/>
    </row>
    <row r="94" spans="3:10" s="47" customFormat="1" x14ac:dyDescent="0.25">
      <c r="C94" s="90"/>
      <c r="D94" s="90"/>
      <c r="E94" s="90"/>
      <c r="F94" s="90"/>
      <c r="G94" s="90"/>
      <c r="H94" s="90"/>
      <c r="I94" s="90"/>
      <c r="J94" s="90"/>
    </row>
    <row r="95" spans="3:10" s="47" customFormat="1" x14ac:dyDescent="0.25">
      <c r="C95" s="90"/>
      <c r="D95" s="90"/>
      <c r="E95" s="90"/>
      <c r="F95" s="90"/>
      <c r="G95" s="90"/>
      <c r="H95" s="90"/>
      <c r="I95" s="90"/>
      <c r="J95" s="90"/>
    </row>
    <row r="96" spans="3:10" s="47" customFormat="1" x14ac:dyDescent="0.25">
      <c r="C96" s="90"/>
      <c r="D96" s="90"/>
      <c r="E96" s="90"/>
      <c r="F96" s="90"/>
      <c r="G96" s="90"/>
      <c r="H96" s="90"/>
      <c r="I96" s="90"/>
      <c r="J96" s="90"/>
    </row>
    <row r="97" spans="3:10" s="47" customFormat="1" x14ac:dyDescent="0.25">
      <c r="C97" s="90"/>
      <c r="D97" s="90"/>
      <c r="E97" s="90"/>
      <c r="F97" s="90"/>
      <c r="G97" s="90"/>
      <c r="H97" s="90"/>
      <c r="I97" s="90"/>
      <c r="J97" s="90"/>
    </row>
    <row r="98" spans="3:10" s="47" customFormat="1" x14ac:dyDescent="0.25">
      <c r="C98" s="90"/>
      <c r="D98" s="90"/>
      <c r="E98" s="90"/>
      <c r="F98" s="90"/>
      <c r="G98" s="90"/>
      <c r="H98" s="90"/>
      <c r="I98" s="90"/>
      <c r="J98" s="90"/>
    </row>
    <row r="99" spans="3:10" s="47" customFormat="1" x14ac:dyDescent="0.25">
      <c r="C99" s="90"/>
      <c r="D99" s="90"/>
      <c r="E99" s="90"/>
      <c r="F99" s="90"/>
      <c r="G99" s="90"/>
      <c r="H99" s="90"/>
      <c r="I99" s="90"/>
      <c r="J99" s="90"/>
    </row>
    <row r="100" spans="3:10" s="47" customFormat="1" x14ac:dyDescent="0.25">
      <c r="C100" s="90"/>
      <c r="D100" s="90"/>
      <c r="E100" s="90"/>
      <c r="F100" s="90"/>
      <c r="G100" s="90"/>
      <c r="H100" s="90"/>
      <c r="I100" s="90"/>
      <c r="J100" s="90"/>
    </row>
    <row r="101" spans="3:10" s="47" customFormat="1" x14ac:dyDescent="0.25">
      <c r="C101" s="90"/>
      <c r="D101" s="90"/>
      <c r="E101" s="90"/>
      <c r="F101" s="90"/>
      <c r="G101" s="90"/>
      <c r="H101" s="90"/>
      <c r="I101" s="90"/>
      <c r="J101" s="90"/>
    </row>
    <row r="102" spans="3:10" s="47" customFormat="1" x14ac:dyDescent="0.25">
      <c r="C102" s="90"/>
      <c r="D102" s="90"/>
      <c r="E102" s="90"/>
      <c r="F102" s="90"/>
      <c r="G102" s="90"/>
      <c r="H102" s="90"/>
      <c r="I102" s="90"/>
      <c r="J102" s="90"/>
    </row>
    <row r="103" spans="3:10" s="47" customFormat="1" x14ac:dyDescent="0.25">
      <c r="C103" s="90"/>
      <c r="D103" s="90"/>
      <c r="E103" s="90"/>
      <c r="F103" s="90"/>
      <c r="G103" s="90"/>
      <c r="H103" s="90"/>
      <c r="I103" s="90"/>
      <c r="J103" s="90"/>
    </row>
    <row r="104" spans="3:10" s="47" customFormat="1" x14ac:dyDescent="0.25">
      <c r="C104" s="90"/>
      <c r="D104" s="90"/>
      <c r="E104" s="90"/>
      <c r="F104" s="90"/>
      <c r="G104" s="90"/>
      <c r="H104" s="90"/>
      <c r="I104" s="90"/>
      <c r="J104" s="90"/>
    </row>
    <row r="105" spans="3:10" s="47" customFormat="1" x14ac:dyDescent="0.25">
      <c r="C105" s="90"/>
      <c r="D105" s="90"/>
      <c r="E105" s="90"/>
      <c r="F105" s="90"/>
      <c r="G105" s="90"/>
      <c r="H105" s="90"/>
      <c r="I105" s="90"/>
      <c r="J105" s="90"/>
    </row>
    <row r="106" spans="3:10" s="47" customFormat="1" x14ac:dyDescent="0.25">
      <c r="C106" s="90"/>
      <c r="D106" s="90"/>
      <c r="E106" s="90"/>
      <c r="F106" s="90"/>
      <c r="G106" s="90"/>
      <c r="H106" s="90"/>
      <c r="I106" s="90"/>
      <c r="J106" s="90"/>
    </row>
    <row r="107" spans="3:10" s="47" customFormat="1" x14ac:dyDescent="0.25">
      <c r="C107" s="90"/>
      <c r="D107" s="90"/>
      <c r="E107" s="90"/>
      <c r="F107" s="90"/>
      <c r="G107" s="90"/>
      <c r="H107" s="90"/>
      <c r="I107" s="90"/>
      <c r="J107" s="90"/>
    </row>
    <row r="108" spans="3:10" s="47" customFormat="1" x14ac:dyDescent="0.25">
      <c r="C108" s="90"/>
      <c r="D108" s="90"/>
      <c r="E108" s="90"/>
      <c r="F108" s="90"/>
      <c r="G108" s="90"/>
      <c r="H108" s="90"/>
      <c r="I108" s="90"/>
      <c r="J108" s="90"/>
    </row>
    <row r="109" spans="3:10" s="47" customFormat="1" x14ac:dyDescent="0.25">
      <c r="C109" s="90"/>
      <c r="D109" s="90"/>
      <c r="E109" s="90"/>
      <c r="F109" s="90"/>
      <c r="G109" s="90"/>
      <c r="H109" s="90"/>
      <c r="I109" s="90"/>
      <c r="J109" s="90"/>
    </row>
    <row r="110" spans="3:10" s="47" customFormat="1" x14ac:dyDescent="0.25">
      <c r="C110" s="90"/>
      <c r="D110" s="90"/>
      <c r="E110" s="90"/>
      <c r="F110" s="90"/>
      <c r="G110" s="90"/>
      <c r="H110" s="90"/>
      <c r="I110" s="90"/>
      <c r="J110" s="90"/>
    </row>
    <row r="111" spans="3:10" s="47" customFormat="1" x14ac:dyDescent="0.25">
      <c r="C111" s="90"/>
      <c r="D111" s="90"/>
      <c r="E111" s="90"/>
      <c r="F111" s="90"/>
      <c r="G111" s="90"/>
      <c r="H111" s="90"/>
      <c r="I111" s="90"/>
      <c r="J111" s="90"/>
    </row>
    <row r="112" spans="3:10" s="47" customFormat="1" x14ac:dyDescent="0.25">
      <c r="C112" s="90"/>
      <c r="D112" s="90"/>
      <c r="E112" s="90"/>
      <c r="F112" s="90"/>
      <c r="G112" s="90"/>
      <c r="H112" s="90"/>
      <c r="I112" s="90"/>
      <c r="J112" s="90"/>
    </row>
    <row r="113" spans="3:10" s="47" customFormat="1" x14ac:dyDescent="0.25">
      <c r="C113" s="90"/>
      <c r="D113" s="90"/>
      <c r="E113" s="90"/>
      <c r="F113" s="90"/>
      <c r="G113" s="90"/>
      <c r="H113" s="90"/>
      <c r="I113" s="90"/>
      <c r="J113" s="90"/>
    </row>
    <row r="114" spans="3:10" s="47" customFormat="1" x14ac:dyDescent="0.25">
      <c r="C114" s="90"/>
      <c r="D114" s="90"/>
      <c r="E114" s="90"/>
      <c r="F114" s="90"/>
      <c r="G114" s="90"/>
      <c r="H114" s="90"/>
      <c r="I114" s="90"/>
      <c r="J114" s="90"/>
    </row>
    <row r="115" spans="3:10" s="47" customFormat="1" x14ac:dyDescent="0.25">
      <c r="C115" s="90"/>
      <c r="D115" s="90"/>
      <c r="E115" s="90"/>
      <c r="F115" s="90"/>
      <c r="G115" s="90"/>
      <c r="H115" s="90"/>
      <c r="I115" s="90"/>
      <c r="J115" s="90"/>
    </row>
    <row r="116" spans="3:10" s="47" customFormat="1" x14ac:dyDescent="0.25">
      <c r="C116" s="90"/>
      <c r="D116" s="90"/>
      <c r="E116" s="90"/>
      <c r="F116" s="90"/>
      <c r="G116" s="90"/>
      <c r="H116" s="90"/>
      <c r="I116" s="90"/>
      <c r="J116" s="90"/>
    </row>
    <row r="117" spans="3:10" s="47" customFormat="1" x14ac:dyDescent="0.25">
      <c r="C117" s="90"/>
      <c r="D117" s="90"/>
      <c r="E117" s="90"/>
      <c r="F117" s="90"/>
      <c r="G117" s="90"/>
      <c r="H117" s="90"/>
      <c r="I117" s="90"/>
      <c r="J117" s="90"/>
    </row>
    <row r="118" spans="3:10" s="47" customFormat="1" x14ac:dyDescent="0.25">
      <c r="C118" s="90"/>
      <c r="D118" s="90"/>
      <c r="E118" s="90"/>
      <c r="F118" s="90"/>
      <c r="G118" s="90"/>
      <c r="H118" s="90"/>
      <c r="I118" s="90"/>
      <c r="J118" s="90"/>
    </row>
    <row r="119" spans="3:10" s="47" customFormat="1" x14ac:dyDescent="0.25">
      <c r="C119" s="90"/>
      <c r="D119" s="90"/>
      <c r="E119" s="90"/>
      <c r="F119" s="90"/>
      <c r="G119" s="90"/>
      <c r="H119" s="90"/>
      <c r="I119" s="90"/>
      <c r="J119" s="90"/>
    </row>
    <row r="120" spans="3:10" s="47" customFormat="1" x14ac:dyDescent="0.25">
      <c r="C120" s="90"/>
      <c r="D120" s="90"/>
      <c r="E120" s="90"/>
      <c r="F120" s="90"/>
      <c r="G120" s="90"/>
      <c r="H120" s="90"/>
      <c r="I120" s="90"/>
      <c r="J120" s="90"/>
    </row>
    <row r="121" spans="3:10" s="47" customFormat="1" x14ac:dyDescent="0.25">
      <c r="C121" s="90"/>
      <c r="D121" s="90"/>
      <c r="E121" s="90"/>
      <c r="F121" s="90"/>
      <c r="G121" s="90"/>
      <c r="H121" s="90"/>
      <c r="I121" s="90"/>
      <c r="J121" s="90"/>
    </row>
    <row r="122" spans="3:10" s="47" customFormat="1" x14ac:dyDescent="0.25">
      <c r="C122" s="90"/>
      <c r="D122" s="90"/>
      <c r="E122" s="90"/>
      <c r="F122" s="90"/>
      <c r="G122" s="90"/>
      <c r="H122" s="90"/>
      <c r="I122" s="90"/>
      <c r="J122" s="90"/>
    </row>
    <row r="123" spans="3:10" s="47" customFormat="1" x14ac:dyDescent="0.25">
      <c r="C123" s="90"/>
      <c r="D123" s="90"/>
      <c r="E123" s="90"/>
      <c r="F123" s="90"/>
      <c r="G123" s="90"/>
      <c r="H123" s="90"/>
      <c r="I123" s="90"/>
      <c r="J123" s="90"/>
    </row>
    <row r="124" spans="3:10" s="47" customFormat="1" x14ac:dyDescent="0.25">
      <c r="C124" s="90"/>
      <c r="D124" s="90"/>
      <c r="E124" s="90"/>
      <c r="F124" s="90"/>
      <c r="G124" s="90"/>
      <c r="H124" s="90"/>
      <c r="I124" s="90"/>
      <c r="J124" s="90"/>
    </row>
    <row r="125" spans="3:10" s="47" customFormat="1" x14ac:dyDescent="0.25">
      <c r="C125" s="90"/>
      <c r="D125" s="90"/>
      <c r="E125" s="90"/>
      <c r="F125" s="90"/>
      <c r="G125" s="90"/>
      <c r="H125" s="90"/>
      <c r="I125" s="90"/>
      <c r="J125" s="90"/>
    </row>
    <row r="126" spans="3:10" s="47" customFormat="1" x14ac:dyDescent="0.25">
      <c r="C126" s="90"/>
      <c r="D126" s="90"/>
      <c r="E126" s="90"/>
      <c r="F126" s="90"/>
      <c r="G126" s="90"/>
      <c r="H126" s="90"/>
      <c r="I126" s="90"/>
      <c r="J126" s="90"/>
    </row>
    <row r="127" spans="3:10" s="47" customFormat="1" x14ac:dyDescent="0.25">
      <c r="C127" s="90"/>
      <c r="D127" s="90"/>
      <c r="E127" s="90"/>
      <c r="F127" s="90"/>
      <c r="G127" s="90"/>
      <c r="H127" s="90"/>
      <c r="I127" s="90"/>
      <c r="J127" s="90"/>
    </row>
    <row r="128" spans="3:10" s="47" customFormat="1" x14ac:dyDescent="0.25">
      <c r="C128" s="90"/>
      <c r="D128" s="90"/>
      <c r="E128" s="90"/>
      <c r="F128" s="90"/>
      <c r="G128" s="90"/>
      <c r="H128" s="90"/>
      <c r="I128" s="90"/>
      <c r="J128" s="90"/>
    </row>
    <row r="129" spans="3:10" s="47" customFormat="1" x14ac:dyDescent="0.25">
      <c r="C129" s="90"/>
      <c r="D129" s="90"/>
      <c r="E129" s="90"/>
      <c r="F129" s="90"/>
      <c r="G129" s="90"/>
      <c r="H129" s="90"/>
      <c r="I129" s="90"/>
      <c r="J129" s="90"/>
    </row>
    <row r="130" spans="3:10" s="47" customFormat="1" x14ac:dyDescent="0.25">
      <c r="C130" s="90"/>
      <c r="D130" s="90"/>
      <c r="E130" s="90"/>
      <c r="F130" s="90"/>
      <c r="G130" s="90"/>
      <c r="H130" s="90"/>
      <c r="I130" s="90"/>
      <c r="J130" s="90"/>
    </row>
    <row r="131" spans="3:10" s="47" customFormat="1" x14ac:dyDescent="0.25">
      <c r="C131" s="90"/>
      <c r="D131" s="90"/>
      <c r="E131" s="90"/>
      <c r="F131" s="90"/>
      <c r="G131" s="90"/>
      <c r="H131" s="90"/>
      <c r="I131" s="90"/>
      <c r="J131" s="90"/>
    </row>
    <row r="132" spans="3:10" s="47" customFormat="1" x14ac:dyDescent="0.25">
      <c r="C132" s="90"/>
      <c r="D132" s="90"/>
      <c r="E132" s="90"/>
      <c r="F132" s="90"/>
      <c r="G132" s="90"/>
      <c r="H132" s="90"/>
      <c r="I132" s="90"/>
      <c r="J132" s="90"/>
    </row>
    <row r="133" spans="3:10" s="47" customFormat="1" x14ac:dyDescent="0.25">
      <c r="C133" s="90"/>
      <c r="D133" s="90"/>
      <c r="E133" s="90"/>
      <c r="F133" s="90"/>
      <c r="G133" s="90"/>
      <c r="H133" s="90"/>
      <c r="I133" s="90"/>
      <c r="J133" s="90"/>
    </row>
    <row r="134" spans="3:10" s="47" customFormat="1" x14ac:dyDescent="0.25">
      <c r="C134" s="90"/>
      <c r="D134" s="90"/>
      <c r="E134" s="90"/>
      <c r="F134" s="90"/>
      <c r="G134" s="90"/>
      <c r="H134" s="90"/>
      <c r="I134" s="90"/>
      <c r="J134" s="90"/>
    </row>
    <row r="135" spans="3:10" s="47" customFormat="1" x14ac:dyDescent="0.25">
      <c r="C135" s="90"/>
      <c r="D135" s="90"/>
      <c r="E135" s="90"/>
      <c r="F135" s="90"/>
      <c r="G135" s="90"/>
      <c r="H135" s="90"/>
      <c r="I135" s="90"/>
      <c r="J135" s="90"/>
    </row>
    <row r="136" spans="3:10" s="47" customFormat="1" x14ac:dyDescent="0.25">
      <c r="C136" s="90"/>
      <c r="D136" s="90"/>
      <c r="E136" s="90"/>
      <c r="F136" s="90"/>
      <c r="G136" s="90"/>
      <c r="H136" s="90"/>
      <c r="I136" s="90"/>
      <c r="J136" s="90"/>
    </row>
    <row r="137" spans="3:10" s="47" customFormat="1" x14ac:dyDescent="0.25">
      <c r="C137" s="90"/>
      <c r="D137" s="90"/>
      <c r="E137" s="90"/>
      <c r="F137" s="90"/>
      <c r="G137" s="90"/>
      <c r="H137" s="90"/>
      <c r="I137" s="90"/>
      <c r="J137" s="90"/>
    </row>
    <row r="138" spans="3:10" s="47" customFormat="1" x14ac:dyDescent="0.25">
      <c r="C138" s="90"/>
      <c r="D138" s="90"/>
      <c r="E138" s="90"/>
      <c r="F138" s="90"/>
      <c r="G138" s="90"/>
      <c r="H138" s="90"/>
      <c r="I138" s="90"/>
      <c r="J138" s="90"/>
    </row>
    <row r="139" spans="3:10" s="47" customFormat="1" x14ac:dyDescent="0.25">
      <c r="C139" s="90"/>
      <c r="D139" s="90"/>
      <c r="E139" s="90"/>
      <c r="F139" s="90"/>
      <c r="G139" s="90"/>
      <c r="H139" s="90"/>
      <c r="I139" s="90"/>
      <c r="J139" s="90"/>
    </row>
    <row r="140" spans="3:10" s="47" customFormat="1" x14ac:dyDescent="0.25">
      <c r="C140" s="90"/>
      <c r="D140" s="90"/>
      <c r="E140" s="90"/>
      <c r="F140" s="90"/>
      <c r="G140" s="90"/>
      <c r="H140" s="90"/>
      <c r="I140" s="90"/>
      <c r="J140" s="90"/>
    </row>
    <row r="141" spans="3:10" s="47" customFormat="1" x14ac:dyDescent="0.25">
      <c r="C141" s="90"/>
      <c r="D141" s="90"/>
      <c r="E141" s="90"/>
      <c r="F141" s="90"/>
      <c r="G141" s="90"/>
      <c r="H141" s="90"/>
      <c r="I141" s="90"/>
      <c r="J141" s="90"/>
    </row>
    <row r="142" spans="3:10" s="47" customFormat="1" x14ac:dyDescent="0.25">
      <c r="C142" s="90"/>
      <c r="D142" s="90"/>
      <c r="E142" s="90"/>
      <c r="F142" s="90"/>
      <c r="G142" s="90"/>
      <c r="H142" s="90"/>
      <c r="I142" s="90"/>
      <c r="J142" s="90"/>
    </row>
    <row r="143" spans="3:10" s="47" customFormat="1" x14ac:dyDescent="0.25">
      <c r="C143" s="90"/>
      <c r="D143" s="90"/>
      <c r="E143" s="90"/>
      <c r="F143" s="90"/>
      <c r="G143" s="90"/>
      <c r="H143" s="90"/>
      <c r="I143" s="90"/>
      <c r="J143" s="90"/>
    </row>
    <row r="144" spans="3:10" s="47" customFormat="1" x14ac:dyDescent="0.25">
      <c r="C144" s="90"/>
      <c r="D144" s="90"/>
      <c r="E144" s="90"/>
      <c r="F144" s="90"/>
      <c r="G144" s="90"/>
      <c r="H144" s="90"/>
      <c r="I144" s="90"/>
      <c r="J144" s="90"/>
    </row>
    <row r="145" spans="3:10" s="47" customFormat="1" x14ac:dyDescent="0.25">
      <c r="C145" s="90"/>
      <c r="D145" s="90"/>
      <c r="E145" s="90"/>
      <c r="F145" s="90"/>
      <c r="G145" s="90"/>
      <c r="H145" s="90"/>
      <c r="I145" s="90"/>
      <c r="J145" s="90"/>
    </row>
    <row r="146" spans="3:10" s="47" customFormat="1" x14ac:dyDescent="0.25">
      <c r="C146" s="90"/>
      <c r="D146" s="90"/>
      <c r="E146" s="90"/>
      <c r="F146" s="90"/>
      <c r="G146" s="90"/>
      <c r="H146" s="90"/>
      <c r="I146" s="90"/>
      <c r="J146" s="90"/>
    </row>
    <row r="147" spans="3:10" s="47" customFormat="1" x14ac:dyDescent="0.25">
      <c r="C147" s="90"/>
      <c r="D147" s="90"/>
      <c r="E147" s="90"/>
      <c r="F147" s="90"/>
      <c r="G147" s="90"/>
      <c r="H147" s="90"/>
      <c r="I147" s="90"/>
      <c r="J147" s="90"/>
    </row>
    <row r="148" spans="3:10" s="47" customFormat="1" x14ac:dyDescent="0.25">
      <c r="C148" s="90"/>
      <c r="D148" s="90"/>
      <c r="E148" s="90"/>
      <c r="F148" s="90"/>
      <c r="G148" s="90"/>
      <c r="H148" s="90"/>
      <c r="I148" s="90"/>
      <c r="J148" s="90"/>
    </row>
    <row r="149" spans="3:10" s="47" customFormat="1" x14ac:dyDescent="0.25">
      <c r="C149" s="90"/>
      <c r="D149" s="90"/>
      <c r="E149" s="90"/>
      <c r="F149" s="90"/>
      <c r="G149" s="90"/>
      <c r="H149" s="90"/>
      <c r="I149" s="90"/>
      <c r="J149" s="90"/>
    </row>
    <row r="150" spans="3:10" s="47" customFormat="1" x14ac:dyDescent="0.25">
      <c r="C150" s="90"/>
      <c r="D150" s="90"/>
      <c r="E150" s="90"/>
      <c r="F150" s="90"/>
      <c r="G150" s="90"/>
      <c r="H150" s="90"/>
      <c r="I150" s="90"/>
      <c r="J150" s="90"/>
    </row>
    <row r="151" spans="3:10" s="47" customFormat="1" x14ac:dyDescent="0.25">
      <c r="C151" s="90"/>
      <c r="D151" s="90"/>
      <c r="E151" s="90"/>
      <c r="F151" s="90"/>
      <c r="G151" s="90"/>
      <c r="H151" s="90"/>
      <c r="I151" s="90"/>
      <c r="J151" s="90"/>
    </row>
    <row r="152" spans="3:10" s="47" customFormat="1" x14ac:dyDescent="0.25">
      <c r="C152" s="90"/>
      <c r="D152" s="90"/>
      <c r="E152" s="90"/>
      <c r="F152" s="90"/>
      <c r="G152" s="90"/>
      <c r="H152" s="90"/>
      <c r="I152" s="90"/>
      <c r="J152" s="90"/>
    </row>
    <row r="153" spans="3:10" s="47" customFormat="1" x14ac:dyDescent="0.25">
      <c r="C153" s="90"/>
      <c r="D153" s="90"/>
      <c r="E153" s="90"/>
      <c r="F153" s="90"/>
      <c r="G153" s="90"/>
      <c r="H153" s="90"/>
      <c r="I153" s="90"/>
      <c r="J153" s="90"/>
    </row>
    <row r="154" spans="3:10" s="47" customFormat="1" x14ac:dyDescent="0.25">
      <c r="C154" s="90"/>
      <c r="D154" s="90"/>
      <c r="E154" s="90"/>
      <c r="F154" s="90"/>
      <c r="G154" s="90"/>
      <c r="H154" s="90"/>
      <c r="I154" s="90"/>
      <c r="J154" s="90"/>
    </row>
    <row r="155" spans="3:10" s="47" customFormat="1" x14ac:dyDescent="0.25">
      <c r="C155" s="90"/>
      <c r="D155" s="90"/>
      <c r="E155" s="90"/>
      <c r="F155" s="90"/>
      <c r="G155" s="90"/>
      <c r="H155" s="90"/>
      <c r="I155" s="90"/>
      <c r="J155" s="90"/>
    </row>
    <row r="156" spans="3:10" s="47" customFormat="1" x14ac:dyDescent="0.25">
      <c r="C156" s="90"/>
      <c r="D156" s="90"/>
      <c r="E156" s="90"/>
      <c r="F156" s="90"/>
      <c r="G156" s="90"/>
      <c r="H156" s="90"/>
      <c r="I156" s="90"/>
      <c r="J156" s="90"/>
    </row>
    <row r="157" spans="3:10" s="47" customFormat="1" x14ac:dyDescent="0.25">
      <c r="C157" s="90"/>
      <c r="D157" s="90"/>
      <c r="E157" s="90"/>
      <c r="F157" s="90"/>
      <c r="G157" s="90"/>
      <c r="H157" s="90"/>
      <c r="I157" s="90"/>
      <c r="J157" s="90"/>
    </row>
    <row r="158" spans="3:10" s="47" customFormat="1" x14ac:dyDescent="0.25">
      <c r="C158" s="90"/>
      <c r="D158" s="90"/>
      <c r="E158" s="90"/>
      <c r="F158" s="90"/>
      <c r="G158" s="90"/>
      <c r="H158" s="90"/>
      <c r="I158" s="90"/>
      <c r="J158" s="90"/>
    </row>
    <row r="159" spans="3:10" s="47" customFormat="1" x14ac:dyDescent="0.25">
      <c r="C159" s="90"/>
      <c r="D159" s="90"/>
      <c r="E159" s="90"/>
      <c r="F159" s="90"/>
      <c r="G159" s="90"/>
      <c r="H159" s="90"/>
      <c r="I159" s="90"/>
      <c r="J159" s="90"/>
    </row>
    <row r="160" spans="3:10" s="47" customFormat="1" x14ac:dyDescent="0.25">
      <c r="C160" s="90"/>
      <c r="D160" s="90"/>
      <c r="E160" s="90"/>
      <c r="F160" s="90"/>
      <c r="G160" s="90"/>
      <c r="H160" s="90"/>
      <c r="I160" s="90"/>
      <c r="J160" s="90"/>
    </row>
    <row r="161" spans="3:10" s="47" customFormat="1" x14ac:dyDescent="0.25">
      <c r="C161" s="90"/>
      <c r="D161" s="90"/>
      <c r="E161" s="90"/>
      <c r="F161" s="90"/>
      <c r="G161" s="90"/>
      <c r="H161" s="90"/>
      <c r="I161" s="90"/>
      <c r="J161" s="90"/>
    </row>
    <row r="162" spans="3:10" s="47" customFormat="1" x14ac:dyDescent="0.25">
      <c r="C162" s="90"/>
      <c r="D162" s="90"/>
      <c r="E162" s="90"/>
      <c r="F162" s="90"/>
      <c r="G162" s="90"/>
      <c r="H162" s="90"/>
      <c r="I162" s="90"/>
      <c r="J162" s="90"/>
    </row>
    <row r="163" spans="3:10" s="47" customFormat="1" x14ac:dyDescent="0.25">
      <c r="C163" s="90"/>
      <c r="D163" s="90"/>
      <c r="E163" s="90"/>
      <c r="F163" s="90"/>
      <c r="G163" s="90"/>
      <c r="H163" s="90"/>
      <c r="I163" s="90"/>
      <c r="J163" s="90"/>
    </row>
    <row r="164" spans="3:10" s="47" customFormat="1" x14ac:dyDescent="0.25">
      <c r="C164" s="90"/>
      <c r="D164" s="90"/>
      <c r="E164" s="90"/>
      <c r="F164" s="90"/>
      <c r="G164" s="90"/>
      <c r="H164" s="90"/>
      <c r="I164" s="90"/>
      <c r="J164" s="90"/>
    </row>
    <row r="165" spans="3:10" s="47" customFormat="1" x14ac:dyDescent="0.25">
      <c r="C165" s="90"/>
      <c r="D165" s="90"/>
      <c r="E165" s="90"/>
      <c r="F165" s="90"/>
      <c r="G165" s="90"/>
      <c r="H165" s="90"/>
      <c r="I165" s="90"/>
      <c r="J165" s="90"/>
    </row>
    <row r="166" spans="3:10" s="47" customFormat="1" x14ac:dyDescent="0.25">
      <c r="C166" s="90"/>
      <c r="D166" s="90"/>
      <c r="E166" s="90"/>
      <c r="F166" s="90"/>
      <c r="G166" s="90"/>
      <c r="H166" s="90"/>
      <c r="I166" s="90"/>
      <c r="J166" s="90"/>
    </row>
    <row r="167" spans="3:10" s="47" customFormat="1" x14ac:dyDescent="0.25">
      <c r="C167" s="90"/>
      <c r="D167" s="90"/>
      <c r="E167" s="90"/>
      <c r="F167" s="90"/>
      <c r="G167" s="90"/>
      <c r="H167" s="90"/>
      <c r="I167" s="90"/>
      <c r="J167" s="90"/>
    </row>
    <row r="168" spans="3:10" s="47" customFormat="1" x14ac:dyDescent="0.25">
      <c r="C168" s="90"/>
      <c r="D168" s="90"/>
      <c r="E168" s="90"/>
      <c r="F168" s="90"/>
      <c r="G168" s="90"/>
      <c r="H168" s="90"/>
      <c r="I168" s="90"/>
      <c r="J168" s="90"/>
    </row>
    <row r="169" spans="3:10" s="47" customFormat="1" x14ac:dyDescent="0.25">
      <c r="C169" s="90"/>
      <c r="D169" s="90"/>
      <c r="E169" s="90"/>
      <c r="F169" s="90"/>
      <c r="G169" s="90"/>
      <c r="H169" s="90"/>
      <c r="I169" s="90"/>
      <c r="J169" s="90"/>
    </row>
    <row r="170" spans="3:10" s="47" customFormat="1" x14ac:dyDescent="0.25">
      <c r="C170" s="90"/>
      <c r="D170" s="90"/>
      <c r="E170" s="90"/>
      <c r="F170" s="90"/>
      <c r="G170" s="90"/>
      <c r="H170" s="90"/>
      <c r="I170" s="90"/>
      <c r="J170" s="90"/>
    </row>
    <row r="171" spans="3:10" s="47" customFormat="1" x14ac:dyDescent="0.25">
      <c r="C171" s="90"/>
      <c r="D171" s="90"/>
      <c r="E171" s="90"/>
      <c r="F171" s="90"/>
      <c r="G171" s="90"/>
      <c r="H171" s="90"/>
      <c r="I171" s="90"/>
      <c r="J171" s="90"/>
    </row>
    <row r="172" spans="3:10" s="47" customFormat="1" x14ac:dyDescent="0.25">
      <c r="C172" s="90"/>
      <c r="D172" s="90"/>
      <c r="E172" s="90"/>
      <c r="F172" s="90"/>
      <c r="G172" s="90"/>
      <c r="H172" s="90"/>
      <c r="I172" s="90"/>
      <c r="J172" s="90"/>
    </row>
    <row r="173" spans="3:10" s="47" customFormat="1" x14ac:dyDescent="0.25">
      <c r="C173" s="90"/>
      <c r="D173" s="90"/>
      <c r="E173" s="90"/>
      <c r="F173" s="90"/>
      <c r="G173" s="90"/>
      <c r="H173" s="90"/>
      <c r="I173" s="90"/>
      <c r="J173" s="90"/>
    </row>
    <row r="174" spans="3:10" s="47" customFormat="1" x14ac:dyDescent="0.25">
      <c r="C174" s="90"/>
      <c r="D174" s="90"/>
      <c r="E174" s="90"/>
      <c r="F174" s="90"/>
      <c r="G174" s="90"/>
      <c r="H174" s="90"/>
      <c r="I174" s="90"/>
      <c r="J174" s="90"/>
    </row>
    <row r="175" spans="3:10" s="47" customFormat="1" x14ac:dyDescent="0.25">
      <c r="C175" s="90"/>
      <c r="D175" s="90"/>
      <c r="E175" s="90"/>
      <c r="F175" s="90"/>
      <c r="G175" s="90"/>
      <c r="H175" s="90"/>
      <c r="I175" s="90"/>
      <c r="J175" s="90"/>
    </row>
    <row r="176" spans="3:10" s="47" customFormat="1" x14ac:dyDescent="0.25">
      <c r="C176" s="90"/>
      <c r="D176" s="90"/>
      <c r="E176" s="90"/>
      <c r="F176" s="90"/>
      <c r="G176" s="90"/>
      <c r="H176" s="90"/>
      <c r="I176" s="90"/>
      <c r="J176" s="90"/>
    </row>
    <row r="177" spans="3:10" s="47" customFormat="1" x14ac:dyDescent="0.25">
      <c r="C177" s="90"/>
      <c r="D177" s="90"/>
      <c r="E177" s="90"/>
      <c r="F177" s="90"/>
      <c r="G177" s="90"/>
      <c r="H177" s="90"/>
      <c r="I177" s="90"/>
      <c r="J177" s="90"/>
    </row>
    <row r="178" spans="3:10" s="47" customFormat="1" x14ac:dyDescent="0.25">
      <c r="C178" s="90"/>
      <c r="D178" s="90"/>
      <c r="E178" s="90"/>
      <c r="F178" s="90"/>
      <c r="G178" s="90"/>
      <c r="H178" s="90"/>
      <c r="I178" s="90"/>
      <c r="J178" s="90"/>
    </row>
    <row r="179" spans="3:10" s="47" customFormat="1" x14ac:dyDescent="0.25">
      <c r="C179" s="90"/>
      <c r="D179" s="90"/>
      <c r="E179" s="90"/>
      <c r="F179" s="90"/>
      <c r="G179" s="90"/>
      <c r="H179" s="90"/>
      <c r="I179" s="90"/>
      <c r="J179" s="90"/>
    </row>
    <row r="180" spans="3:10" s="47" customFormat="1" x14ac:dyDescent="0.25">
      <c r="C180" s="90"/>
      <c r="D180" s="90"/>
      <c r="E180" s="90"/>
      <c r="F180" s="90"/>
      <c r="G180" s="90"/>
      <c r="H180" s="90"/>
      <c r="I180" s="90"/>
      <c r="J180" s="90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59C4-A8D9-41DA-97A2-483D6D433BE1}">
  <dimension ref="A1:AA65"/>
  <sheetViews>
    <sheetView showGridLines="0" showZeros="0" topLeftCell="A33" zoomScaleNormal="100" workbookViewId="0">
      <selection activeCell="L21" sqref="L21"/>
    </sheetView>
  </sheetViews>
  <sheetFormatPr baseColWidth="10" defaultRowHeight="15" x14ac:dyDescent="0.2"/>
  <cols>
    <col min="1" max="1" width="6.85546875" style="134" bestFit="1" customWidth="1"/>
    <col min="2" max="2" width="19" style="134" customWidth="1"/>
    <col min="3" max="3" width="4" style="134" bestFit="1" customWidth="1"/>
    <col min="4" max="13" width="10.140625" style="134" customWidth="1"/>
    <col min="14" max="14" width="3.28515625" style="134" bestFit="1" customWidth="1"/>
    <col min="15" max="26" width="10.140625" style="134" customWidth="1"/>
    <col min="27" max="27" width="8.7109375" style="134" customWidth="1"/>
    <col min="28" max="29" width="9.5703125" style="134" customWidth="1"/>
    <col min="30" max="30" width="11.7109375" style="134" customWidth="1"/>
    <col min="31" max="16384" width="11.42578125" style="134"/>
  </cols>
  <sheetData>
    <row r="1" spans="1:27" ht="15.75" x14ac:dyDescent="0.25">
      <c r="A1" s="128" t="s">
        <v>65</v>
      </c>
      <c r="C1" s="47" t="s">
        <v>161</v>
      </c>
    </row>
    <row r="2" spans="1:27" ht="15.75" x14ac:dyDescent="0.25">
      <c r="A2" s="128"/>
    </row>
    <row r="3" spans="1:27" s="47" customFormat="1" ht="15.75" x14ac:dyDescent="0.25">
      <c r="A3" s="47" t="s">
        <v>18</v>
      </c>
      <c r="C3" s="128" t="s">
        <v>170</v>
      </c>
    </row>
    <row r="4" spans="1:27" ht="15.75" x14ac:dyDescent="0.25">
      <c r="A4" s="204" t="s">
        <v>105</v>
      </c>
      <c r="B4" s="206" t="s">
        <v>106</v>
      </c>
      <c r="C4" s="135"/>
      <c r="D4" s="213">
        <v>2060</v>
      </c>
      <c r="E4" s="214"/>
      <c r="F4" s="213">
        <v>2380</v>
      </c>
      <c r="G4" s="215"/>
      <c r="H4" s="213">
        <v>2600</v>
      </c>
      <c r="I4" s="215"/>
      <c r="J4" s="214" t="s">
        <v>94</v>
      </c>
      <c r="K4" s="215"/>
      <c r="L4" s="213" t="s">
        <v>95</v>
      </c>
      <c r="M4" s="215"/>
      <c r="N4" s="135"/>
      <c r="O4" s="213" t="s">
        <v>96</v>
      </c>
      <c r="P4" s="215"/>
      <c r="Q4" s="213">
        <v>5000</v>
      </c>
      <c r="R4" s="215"/>
      <c r="S4" s="213">
        <v>5050</v>
      </c>
      <c r="T4" s="215"/>
      <c r="U4" s="213" t="s">
        <v>97</v>
      </c>
      <c r="V4" s="215"/>
      <c r="W4" s="213">
        <v>7000</v>
      </c>
      <c r="X4" s="215"/>
      <c r="Y4" s="213">
        <v>8100</v>
      </c>
      <c r="Z4" s="215"/>
      <c r="AA4" s="136"/>
    </row>
    <row r="5" spans="1:27" ht="15.75" customHeight="1" x14ac:dyDescent="0.25">
      <c r="A5" s="137"/>
      <c r="B5" s="138"/>
      <c r="C5" s="211" t="s">
        <v>98</v>
      </c>
      <c r="D5" s="209" t="s">
        <v>99</v>
      </c>
      <c r="E5" s="217"/>
      <c r="F5" s="218" t="s">
        <v>48</v>
      </c>
      <c r="G5" s="219"/>
      <c r="H5" s="220" t="s">
        <v>100</v>
      </c>
      <c r="I5" s="221"/>
      <c r="J5" s="217" t="s">
        <v>101</v>
      </c>
      <c r="K5" s="210"/>
      <c r="L5" s="209" t="s">
        <v>102</v>
      </c>
      <c r="M5" s="210"/>
      <c r="N5" s="187" t="s">
        <v>98</v>
      </c>
      <c r="O5" s="209" t="s">
        <v>103</v>
      </c>
      <c r="P5" s="210"/>
      <c r="Q5" s="209" t="s">
        <v>52</v>
      </c>
      <c r="R5" s="210"/>
      <c r="S5" s="209" t="s">
        <v>62</v>
      </c>
      <c r="T5" s="210"/>
      <c r="U5" s="209" t="s">
        <v>104</v>
      </c>
      <c r="V5" s="210"/>
      <c r="W5" s="209" t="s">
        <v>54</v>
      </c>
      <c r="X5" s="210"/>
      <c r="Y5" s="209" t="s">
        <v>39</v>
      </c>
      <c r="Z5" s="210"/>
      <c r="AA5" s="141"/>
    </row>
    <row r="6" spans="1:27" ht="15.75" x14ac:dyDescent="0.25">
      <c r="A6" s="139"/>
      <c r="B6" s="142"/>
      <c r="C6" s="212"/>
      <c r="D6" s="143" t="s">
        <v>1</v>
      </c>
      <c r="E6" s="143" t="s">
        <v>19</v>
      </c>
      <c r="F6" s="143" t="s">
        <v>1</v>
      </c>
      <c r="G6" s="143" t="s">
        <v>19</v>
      </c>
      <c r="H6" s="143" t="s">
        <v>1</v>
      </c>
      <c r="I6" s="143" t="s">
        <v>19</v>
      </c>
      <c r="J6" s="143" t="s">
        <v>1</v>
      </c>
      <c r="K6" s="143" t="s">
        <v>19</v>
      </c>
      <c r="L6" s="143" t="s">
        <v>1</v>
      </c>
      <c r="M6" s="143" t="s">
        <v>19</v>
      </c>
      <c r="N6" s="188"/>
      <c r="O6" s="143" t="s">
        <v>1</v>
      </c>
      <c r="P6" s="143" t="s">
        <v>19</v>
      </c>
      <c r="Q6" s="143" t="s">
        <v>1</v>
      </c>
      <c r="R6" s="143" t="s">
        <v>19</v>
      </c>
      <c r="S6" s="143" t="s">
        <v>1</v>
      </c>
      <c r="T6" s="143" t="s">
        <v>19</v>
      </c>
      <c r="U6" s="143" t="s">
        <v>1</v>
      </c>
      <c r="V6" s="143" t="s">
        <v>19</v>
      </c>
      <c r="W6" s="143" t="s">
        <v>1</v>
      </c>
      <c r="X6" s="143" t="s">
        <v>19</v>
      </c>
      <c r="Y6" s="143" t="s">
        <v>1</v>
      </c>
      <c r="Z6" s="143" t="s">
        <v>19</v>
      </c>
      <c r="AA6" s="140" t="s">
        <v>107</v>
      </c>
    </row>
    <row r="7" spans="1:27" ht="15.75" x14ac:dyDescent="0.25">
      <c r="A7" s="144"/>
      <c r="B7" s="145" t="s">
        <v>108</v>
      </c>
      <c r="C7" s="146">
        <v>1</v>
      </c>
      <c r="D7" s="59">
        <v>425000</v>
      </c>
      <c r="E7" s="60"/>
      <c r="F7" s="59"/>
      <c r="G7" s="60">
        <v>226000</v>
      </c>
      <c r="H7" s="59"/>
      <c r="I7" s="60"/>
      <c r="J7" s="59"/>
      <c r="K7" s="60">
        <v>12070</v>
      </c>
      <c r="L7" s="59"/>
      <c r="M7" s="60">
        <v>14755</v>
      </c>
      <c r="N7" s="146">
        <f t="shared" ref="N7:N17" si="0">C7</f>
        <v>1</v>
      </c>
      <c r="O7" s="59"/>
      <c r="P7" s="60">
        <v>104640</v>
      </c>
      <c r="Q7" s="59">
        <v>872000</v>
      </c>
      <c r="R7" s="60"/>
      <c r="S7" s="59">
        <v>104640</v>
      </c>
      <c r="T7" s="60"/>
      <c r="U7" s="59">
        <v>140805</v>
      </c>
      <c r="V7" s="60"/>
      <c r="W7" s="59">
        <v>54000</v>
      </c>
      <c r="X7" s="60"/>
      <c r="Y7" s="59">
        <v>43400</v>
      </c>
      <c r="Z7" s="60"/>
      <c r="AA7" s="147"/>
    </row>
    <row r="8" spans="1:27" ht="15.75" x14ac:dyDescent="0.25">
      <c r="A8" s="148">
        <v>43802</v>
      </c>
      <c r="B8" s="149" t="s">
        <v>109</v>
      </c>
      <c r="C8" s="150">
        <v>2</v>
      </c>
      <c r="D8" s="63">
        <v>25000</v>
      </c>
      <c r="E8" s="67"/>
      <c r="F8" s="63"/>
      <c r="G8" s="67">
        <v>25000</v>
      </c>
      <c r="H8" s="63"/>
      <c r="I8" s="67"/>
      <c r="J8" s="63"/>
      <c r="K8" s="67"/>
      <c r="L8" s="63"/>
      <c r="M8" s="67"/>
      <c r="N8" s="150">
        <f t="shared" si="0"/>
        <v>2</v>
      </c>
      <c r="O8" s="63"/>
      <c r="P8" s="67"/>
      <c r="Q8" s="63"/>
      <c r="R8" s="67"/>
      <c r="S8" s="63"/>
      <c r="T8" s="67"/>
      <c r="U8" s="63"/>
      <c r="V8" s="67"/>
      <c r="W8" s="63"/>
      <c r="X8" s="67"/>
      <c r="Y8" s="63"/>
      <c r="Z8" s="67"/>
      <c r="AA8" s="151">
        <f>D8+F8+H8+L8+O8+Q8+S8+U8+W8+Y8-E8-G8-I8-M8-P8-R8-T8-V8-X8-Z8+J8-K8</f>
        <v>0</v>
      </c>
    </row>
    <row r="9" spans="1:27" ht="15.75" x14ac:dyDescent="0.25">
      <c r="A9" s="148">
        <v>45641</v>
      </c>
      <c r="B9" s="149" t="s">
        <v>52</v>
      </c>
      <c r="C9" s="150">
        <v>3</v>
      </c>
      <c r="D9" s="63"/>
      <c r="E9" s="67"/>
      <c r="F9" s="63"/>
      <c r="G9" s="67">
        <v>75250</v>
      </c>
      <c r="H9" s="63"/>
      <c r="I9" s="67">
        <v>10750</v>
      </c>
      <c r="J9" s="63"/>
      <c r="K9" s="67"/>
      <c r="L9" s="63"/>
      <c r="M9" s="67"/>
      <c r="N9" s="150">
        <f t="shared" si="0"/>
        <v>3</v>
      </c>
      <c r="O9" s="63"/>
      <c r="P9" s="67"/>
      <c r="Q9" s="63">
        <v>86000</v>
      </c>
      <c r="R9" s="67"/>
      <c r="S9" s="63"/>
      <c r="T9" s="67"/>
      <c r="U9" s="63"/>
      <c r="V9" s="67"/>
      <c r="W9" s="63"/>
      <c r="X9" s="67"/>
      <c r="Y9" s="63"/>
      <c r="Z9" s="67"/>
      <c r="AA9" s="151">
        <f t="shared" ref="AA9:AA16" si="1">D9+F9+H9+L9+O9+Q9+S9+U9+W9+Y9-E9-G9-I9-M9-P9-R9-T9-V9-X9-Z9+J9-K9</f>
        <v>0</v>
      </c>
    </row>
    <row r="10" spans="1:27" ht="15.75" x14ac:dyDescent="0.25">
      <c r="A10" s="152">
        <v>45641</v>
      </c>
      <c r="B10" s="149" t="s">
        <v>53</v>
      </c>
      <c r="C10" s="150">
        <v>4</v>
      </c>
      <c r="D10" s="63"/>
      <c r="E10" s="67"/>
      <c r="F10" s="63"/>
      <c r="G10" s="67"/>
      <c r="H10" s="63"/>
      <c r="I10" s="67"/>
      <c r="J10" s="63"/>
      <c r="K10" s="67">
        <v>12126</v>
      </c>
      <c r="L10" s="63"/>
      <c r="M10" s="67"/>
      <c r="N10" s="150">
        <f t="shared" si="0"/>
        <v>4</v>
      </c>
      <c r="O10" s="63"/>
      <c r="P10" s="67"/>
      <c r="Q10" s="63"/>
      <c r="R10" s="67"/>
      <c r="S10" s="63"/>
      <c r="T10" s="67"/>
      <c r="U10" s="63">
        <v>12126</v>
      </c>
      <c r="V10" s="67"/>
      <c r="W10" s="63"/>
      <c r="X10" s="67"/>
      <c r="Y10" s="63"/>
      <c r="Z10" s="67"/>
      <c r="AA10" s="151">
        <f t="shared" si="1"/>
        <v>0</v>
      </c>
    </row>
    <row r="11" spans="1:27" ht="15.75" x14ac:dyDescent="0.25">
      <c r="A11" s="148">
        <v>43814</v>
      </c>
      <c r="B11" s="149" t="s">
        <v>62</v>
      </c>
      <c r="C11" s="150">
        <v>5</v>
      </c>
      <c r="D11" s="63"/>
      <c r="E11" s="67"/>
      <c r="F11" s="63"/>
      <c r="G11" s="67"/>
      <c r="H11" s="63"/>
      <c r="I11" s="67"/>
      <c r="J11" s="63"/>
      <c r="K11" s="67"/>
      <c r="L11" s="63"/>
      <c r="M11" s="67"/>
      <c r="N11" s="150">
        <f t="shared" si="0"/>
        <v>5</v>
      </c>
      <c r="O11" s="63"/>
      <c r="P11" s="67">
        <v>10320</v>
      </c>
      <c r="Q11" s="63"/>
      <c r="R11" s="67"/>
      <c r="S11" s="63">
        <v>10320</v>
      </c>
      <c r="T11" s="67"/>
      <c r="U11" s="63"/>
      <c r="V11" s="67"/>
      <c r="W11" s="63"/>
      <c r="X11" s="67"/>
      <c r="Y11" s="63"/>
      <c r="Z11" s="67"/>
      <c r="AA11" s="151">
        <f t="shared" si="1"/>
        <v>0</v>
      </c>
    </row>
    <row r="12" spans="1:27" ht="15.75" x14ac:dyDescent="0.25">
      <c r="A12" s="148" t="s">
        <v>110</v>
      </c>
      <c r="B12" s="149" t="s">
        <v>111</v>
      </c>
      <c r="C12" s="150">
        <v>6</v>
      </c>
      <c r="D12" s="63"/>
      <c r="E12" s="67"/>
      <c r="F12" s="63"/>
      <c r="G12" s="67"/>
      <c r="H12" s="63"/>
      <c r="I12" s="67"/>
      <c r="J12" s="63"/>
      <c r="K12" s="67"/>
      <c r="L12" s="63"/>
      <c r="M12" s="67">
        <v>1455</v>
      </c>
      <c r="N12" s="150">
        <f t="shared" si="0"/>
        <v>6</v>
      </c>
      <c r="O12" s="63"/>
      <c r="P12" s="67"/>
      <c r="Q12" s="63"/>
      <c r="R12" s="67"/>
      <c r="S12" s="63"/>
      <c r="T12" s="67"/>
      <c r="U12" s="63">
        <v>1455</v>
      </c>
      <c r="V12" s="67"/>
      <c r="W12" s="63"/>
      <c r="X12" s="67"/>
      <c r="Y12" s="63"/>
      <c r="Z12" s="67"/>
      <c r="AA12" s="151">
        <f t="shared" si="1"/>
        <v>0</v>
      </c>
    </row>
    <row r="13" spans="1:27" ht="15.75" x14ac:dyDescent="0.25">
      <c r="A13" s="148" t="s">
        <v>110</v>
      </c>
      <c r="B13" s="149" t="s">
        <v>162</v>
      </c>
      <c r="C13" s="150">
        <v>7</v>
      </c>
      <c r="D13" s="63"/>
      <c r="E13" s="67"/>
      <c r="F13" s="63"/>
      <c r="G13" s="67">
        <v>10750</v>
      </c>
      <c r="H13" s="63">
        <v>10750</v>
      </c>
      <c r="I13" s="67"/>
      <c r="J13" s="63"/>
      <c r="K13" s="67"/>
      <c r="L13" s="63"/>
      <c r="M13" s="67"/>
      <c r="N13" s="150">
        <f t="shared" si="0"/>
        <v>7</v>
      </c>
      <c r="O13" s="63"/>
      <c r="P13" s="67"/>
      <c r="Q13" s="63"/>
      <c r="R13" s="67"/>
      <c r="S13" s="63"/>
      <c r="T13" s="67"/>
      <c r="U13" s="63"/>
      <c r="V13" s="67"/>
      <c r="W13" s="63"/>
      <c r="X13" s="67"/>
      <c r="Y13" s="63"/>
      <c r="Z13" s="67"/>
      <c r="AA13" s="151">
        <f t="shared" si="1"/>
        <v>0</v>
      </c>
    </row>
    <row r="14" spans="1:27" ht="15.75" x14ac:dyDescent="0.25">
      <c r="A14" s="148">
        <v>43819</v>
      </c>
      <c r="B14" s="149" t="s">
        <v>112</v>
      </c>
      <c r="C14" s="150">
        <v>8</v>
      </c>
      <c r="D14" s="63">
        <v>2000</v>
      </c>
      <c r="E14" s="67"/>
      <c r="F14" s="63"/>
      <c r="G14" s="67">
        <v>2000</v>
      </c>
      <c r="H14" s="63"/>
      <c r="I14" s="67"/>
      <c r="J14" s="63"/>
      <c r="K14" s="67"/>
      <c r="L14" s="63"/>
      <c r="M14" s="67"/>
      <c r="N14" s="150">
        <f t="shared" si="0"/>
        <v>8</v>
      </c>
      <c r="O14" s="63"/>
      <c r="P14" s="67"/>
      <c r="Q14" s="63"/>
      <c r="R14" s="67"/>
      <c r="S14" s="63"/>
      <c r="T14" s="67"/>
      <c r="U14" s="63"/>
      <c r="V14" s="67"/>
      <c r="W14" s="63"/>
      <c r="X14" s="67"/>
      <c r="Y14" s="63"/>
      <c r="Z14" s="67"/>
      <c r="AA14" s="151">
        <f t="shared" si="1"/>
        <v>0</v>
      </c>
    </row>
    <row r="15" spans="1:27" ht="15.75" x14ac:dyDescent="0.25">
      <c r="A15" s="148">
        <v>45657</v>
      </c>
      <c r="B15" s="149" t="s">
        <v>113</v>
      </c>
      <c r="C15" s="150">
        <v>9</v>
      </c>
      <c r="D15" s="63"/>
      <c r="E15" s="67"/>
      <c r="F15" s="63">
        <v>750</v>
      </c>
      <c r="G15" s="67"/>
      <c r="H15" s="63"/>
      <c r="I15" s="67"/>
      <c r="J15" s="63"/>
      <c r="K15" s="67"/>
      <c r="L15" s="63"/>
      <c r="M15" s="67"/>
      <c r="N15" s="150">
        <f t="shared" si="0"/>
        <v>9</v>
      </c>
      <c r="O15" s="63"/>
      <c r="P15" s="67"/>
      <c r="Q15" s="63"/>
      <c r="R15" s="67"/>
      <c r="S15" s="63"/>
      <c r="T15" s="67"/>
      <c r="U15" s="63"/>
      <c r="V15" s="67"/>
      <c r="W15" s="63"/>
      <c r="X15" s="67">
        <v>750</v>
      </c>
      <c r="Y15" s="63"/>
      <c r="Z15" s="67"/>
      <c r="AA15" s="151">
        <f t="shared" si="1"/>
        <v>0</v>
      </c>
    </row>
    <row r="16" spans="1:27" ht="15.75" x14ac:dyDescent="0.25">
      <c r="A16" s="148" t="s">
        <v>114</v>
      </c>
      <c r="B16" s="153" t="s">
        <v>115</v>
      </c>
      <c r="C16" s="150">
        <v>10</v>
      </c>
      <c r="D16" s="63"/>
      <c r="E16" s="67"/>
      <c r="F16" s="63"/>
      <c r="G16" s="67">
        <v>570</v>
      </c>
      <c r="H16" s="63"/>
      <c r="I16" s="67"/>
      <c r="J16" s="63"/>
      <c r="K16" s="67"/>
      <c r="L16" s="63"/>
      <c r="M16" s="67"/>
      <c r="N16" s="150">
        <f t="shared" si="0"/>
        <v>10</v>
      </c>
      <c r="O16" s="63"/>
      <c r="P16" s="67"/>
      <c r="Q16" s="63"/>
      <c r="R16" s="67"/>
      <c r="S16" s="63"/>
      <c r="T16" s="67"/>
      <c r="U16" s="63"/>
      <c r="V16" s="67"/>
      <c r="W16" s="63">
        <v>570</v>
      </c>
      <c r="X16" s="67"/>
      <c r="Y16" s="63"/>
      <c r="Z16" s="67"/>
      <c r="AA16" s="151">
        <f t="shared" si="1"/>
        <v>0</v>
      </c>
    </row>
    <row r="17" spans="1:27" ht="15.75" x14ac:dyDescent="0.25">
      <c r="A17" s="148">
        <v>45657</v>
      </c>
      <c r="B17" s="153" t="s">
        <v>116</v>
      </c>
      <c r="C17" s="150">
        <v>11</v>
      </c>
      <c r="D17" s="63"/>
      <c r="E17" s="67"/>
      <c r="F17" s="63"/>
      <c r="G17" s="67">
        <v>8100</v>
      </c>
      <c r="H17" s="63"/>
      <c r="I17" s="67"/>
      <c r="J17" s="63"/>
      <c r="K17" s="67"/>
      <c r="L17" s="63"/>
      <c r="M17" s="67"/>
      <c r="N17" s="150">
        <f t="shared" si="0"/>
        <v>11</v>
      </c>
      <c r="O17" s="63"/>
      <c r="P17" s="67"/>
      <c r="Q17" s="63"/>
      <c r="R17" s="67"/>
      <c r="S17" s="63"/>
      <c r="T17" s="67"/>
      <c r="U17" s="63"/>
      <c r="V17" s="67"/>
      <c r="W17" s="63"/>
      <c r="X17" s="67"/>
      <c r="Y17" s="63">
        <v>8100</v>
      </c>
      <c r="Z17" s="67"/>
      <c r="AA17" s="151">
        <f t="shared" ref="AA17" si="2">D17+F17+H17+L17+O17+Q17+S17+U17+W17+Y17-E17-G17-I17-M17-P17-R17-T17-V17-X17-Z17+J17-K17</f>
        <v>0</v>
      </c>
    </row>
    <row r="18" spans="1:27" s="157" customFormat="1" ht="20.25" x14ac:dyDescent="0.3">
      <c r="A18" s="154"/>
      <c r="B18" s="81" t="s">
        <v>117</v>
      </c>
      <c r="C18" s="155">
        <v>12</v>
      </c>
      <c r="D18" s="82">
        <f t="shared" ref="D18:K18" si="3">SUM(D7:D17)</f>
        <v>452000</v>
      </c>
      <c r="E18" s="83">
        <f t="shared" si="3"/>
        <v>0</v>
      </c>
      <c r="F18" s="82">
        <f t="shared" si="3"/>
        <v>750</v>
      </c>
      <c r="G18" s="83">
        <f t="shared" si="3"/>
        <v>347670</v>
      </c>
      <c r="H18" s="82">
        <f t="shared" si="3"/>
        <v>10750</v>
      </c>
      <c r="I18" s="83">
        <f t="shared" si="3"/>
        <v>10750</v>
      </c>
      <c r="J18" s="82">
        <f t="shared" si="3"/>
        <v>0</v>
      </c>
      <c r="K18" s="83">
        <f t="shared" si="3"/>
        <v>24196</v>
      </c>
      <c r="L18" s="82">
        <f>SUM(L7:L17)</f>
        <v>0</v>
      </c>
      <c r="M18" s="83">
        <f>SUM(M7:M17)</f>
        <v>16210</v>
      </c>
      <c r="N18" s="155">
        <v>12</v>
      </c>
      <c r="O18" s="82">
        <f t="shared" ref="O18:Z18" si="4">SUM(O7:O17)</f>
        <v>0</v>
      </c>
      <c r="P18" s="83">
        <f t="shared" si="4"/>
        <v>114960</v>
      </c>
      <c r="Q18" s="82">
        <f t="shared" si="4"/>
        <v>958000</v>
      </c>
      <c r="R18" s="83">
        <f t="shared" si="4"/>
        <v>0</v>
      </c>
      <c r="S18" s="82">
        <f t="shared" si="4"/>
        <v>114960</v>
      </c>
      <c r="T18" s="83">
        <f t="shared" si="4"/>
        <v>0</v>
      </c>
      <c r="U18" s="82">
        <f t="shared" si="4"/>
        <v>154386</v>
      </c>
      <c r="V18" s="83">
        <f t="shared" si="4"/>
        <v>0</v>
      </c>
      <c r="W18" s="82">
        <f t="shared" si="4"/>
        <v>54570</v>
      </c>
      <c r="X18" s="83">
        <f t="shared" si="4"/>
        <v>750</v>
      </c>
      <c r="Y18" s="82">
        <f t="shared" si="4"/>
        <v>51500</v>
      </c>
      <c r="Z18" s="83">
        <f t="shared" si="4"/>
        <v>0</v>
      </c>
      <c r="AA18" s="156">
        <f>SUM(AA8:AA17)</f>
        <v>0</v>
      </c>
    </row>
    <row r="19" spans="1:27" s="47" customFormat="1" ht="15.75" x14ac:dyDescent="0.25"/>
    <row r="20" spans="1:27" s="47" customFormat="1" ht="15.75" x14ac:dyDescent="0.25">
      <c r="A20" s="47" t="s">
        <v>171</v>
      </c>
    </row>
    <row r="21" spans="1:27" s="47" customFormat="1" ht="15.75" x14ac:dyDescent="0.25">
      <c r="A21" s="47" t="s">
        <v>60</v>
      </c>
    </row>
    <row r="22" spans="1:27" s="47" customFormat="1" ht="15.75" x14ac:dyDescent="0.25">
      <c r="A22" s="124" t="s">
        <v>131</v>
      </c>
      <c r="B22" s="158" t="s">
        <v>169</v>
      </c>
      <c r="C22" s="159"/>
      <c r="D22" s="208" t="s">
        <v>2</v>
      </c>
      <c r="E22" s="208"/>
      <c r="F22" s="208" t="s">
        <v>3</v>
      </c>
      <c r="G22" s="208"/>
      <c r="H22" s="216" t="s">
        <v>4</v>
      </c>
      <c r="I22" s="216"/>
      <c r="J22" s="216" t="s">
        <v>5</v>
      </c>
      <c r="K22" s="216"/>
      <c r="L22" s="126"/>
      <c r="M22" s="126"/>
      <c r="N22" s="126"/>
    </row>
    <row r="23" spans="1:27" s="47" customFormat="1" ht="15.75" x14ac:dyDescent="0.25">
      <c r="A23" s="139" t="s">
        <v>132</v>
      </c>
      <c r="B23" s="125"/>
      <c r="C23" s="140"/>
      <c r="D23" s="143" t="s">
        <v>1</v>
      </c>
      <c r="E23" s="143" t="s">
        <v>19</v>
      </c>
      <c r="F23" s="143" t="s">
        <v>1</v>
      </c>
      <c r="G23" s="143" t="s">
        <v>19</v>
      </c>
      <c r="H23" s="143" t="s">
        <v>1</v>
      </c>
      <c r="I23" s="143" t="s">
        <v>19</v>
      </c>
      <c r="J23" s="143" t="s">
        <v>1</v>
      </c>
      <c r="K23" s="143" t="s">
        <v>19</v>
      </c>
      <c r="L23" s="160"/>
      <c r="M23" s="160"/>
      <c r="N23" s="160"/>
    </row>
    <row r="24" spans="1:27" s="47" customFormat="1" ht="15.75" x14ac:dyDescent="0.25">
      <c r="A24" s="161">
        <v>1220</v>
      </c>
      <c r="B24" s="162" t="s">
        <v>45</v>
      </c>
      <c r="C24" s="163"/>
      <c r="D24" s="59">
        <v>125000</v>
      </c>
      <c r="E24" s="60"/>
      <c r="F24" s="59"/>
      <c r="G24" s="60">
        <v>25000</v>
      </c>
      <c r="H24" s="59"/>
      <c r="I24" s="60"/>
      <c r="J24" s="59">
        <f>D24-G24</f>
        <v>100000</v>
      </c>
      <c r="K24" s="60"/>
      <c r="L24" s="90"/>
      <c r="M24" s="90"/>
      <c r="N24" s="90"/>
    </row>
    <row r="25" spans="1:27" s="47" customFormat="1" ht="15.75" x14ac:dyDescent="0.25">
      <c r="A25" s="69">
        <v>1240</v>
      </c>
      <c r="B25" s="164" t="s">
        <v>118</v>
      </c>
      <c r="C25" s="165"/>
      <c r="D25" s="63">
        <v>78000</v>
      </c>
      <c r="E25" s="67"/>
      <c r="F25" s="63"/>
      <c r="G25" s="67">
        <v>15000</v>
      </c>
      <c r="H25" s="63"/>
      <c r="I25" s="67"/>
      <c r="J25" s="63">
        <f>D25-G25</f>
        <v>63000</v>
      </c>
      <c r="K25" s="67"/>
      <c r="L25" s="90"/>
      <c r="M25" s="90"/>
      <c r="N25" s="90"/>
    </row>
    <row r="26" spans="1:27" s="47" customFormat="1" ht="15.75" x14ac:dyDescent="0.25">
      <c r="A26" s="69">
        <v>1400</v>
      </c>
      <c r="B26" s="164" t="s">
        <v>21</v>
      </c>
      <c r="C26" s="165"/>
      <c r="D26" s="63">
        <v>1350000</v>
      </c>
      <c r="E26" s="67"/>
      <c r="F26" s="63"/>
      <c r="G26" s="67">
        <v>16000</v>
      </c>
      <c r="H26" s="63"/>
      <c r="I26" s="67"/>
      <c r="J26" s="63">
        <f>D26-G26</f>
        <v>1334000</v>
      </c>
      <c r="K26" s="67"/>
      <c r="L26" s="90"/>
      <c r="M26" s="90"/>
      <c r="N26" s="90"/>
    </row>
    <row r="27" spans="1:27" s="47" customFormat="1" ht="15.75" x14ac:dyDescent="0.25">
      <c r="A27" s="69">
        <v>1500</v>
      </c>
      <c r="B27" s="164" t="s">
        <v>119</v>
      </c>
      <c r="C27" s="165"/>
      <c r="D27" s="63">
        <v>120000</v>
      </c>
      <c r="E27" s="67"/>
      <c r="F27" s="63"/>
      <c r="G27" s="67"/>
      <c r="H27" s="63"/>
      <c r="I27" s="67"/>
      <c r="J27" s="63">
        <f t="shared" ref="J27:J28" si="5">D27</f>
        <v>120000</v>
      </c>
      <c r="K27" s="67"/>
      <c r="L27" s="90"/>
      <c r="M27" s="90"/>
      <c r="N27" s="90"/>
    </row>
    <row r="28" spans="1:27" s="47" customFormat="1" ht="15.75" x14ac:dyDescent="0.25">
      <c r="A28" s="69">
        <v>1900</v>
      </c>
      <c r="B28" s="164" t="s">
        <v>22</v>
      </c>
      <c r="C28" s="166"/>
      <c r="D28" s="63">
        <v>1000</v>
      </c>
      <c r="E28" s="67"/>
      <c r="F28" s="63"/>
      <c r="G28" s="67"/>
      <c r="H28" s="63"/>
      <c r="I28" s="67"/>
      <c r="J28" s="63">
        <f t="shared" si="5"/>
        <v>1000</v>
      </c>
      <c r="K28" s="67">
        <f>E28-F28+G28</f>
        <v>0</v>
      </c>
      <c r="L28" s="90"/>
      <c r="M28" s="90"/>
      <c r="N28" s="90"/>
    </row>
    <row r="29" spans="1:27" s="47" customFormat="1" ht="15.75" x14ac:dyDescent="0.25">
      <c r="A29" s="69">
        <v>2050</v>
      </c>
      <c r="B29" s="164" t="s">
        <v>120</v>
      </c>
      <c r="C29" s="166"/>
      <c r="D29" s="63"/>
      <c r="E29" s="67">
        <v>356000</v>
      </c>
      <c r="F29" s="63">
        <f>G30</f>
        <v>452000</v>
      </c>
      <c r="G29" s="67">
        <f>F54</f>
        <v>529914</v>
      </c>
      <c r="H29" s="63"/>
      <c r="I29" s="67"/>
      <c r="J29" s="63"/>
      <c r="K29" s="67">
        <f>E29-F29+G29</f>
        <v>433914</v>
      </c>
      <c r="L29" s="90"/>
      <c r="M29" s="90"/>
      <c r="N29" s="90"/>
    </row>
    <row r="30" spans="1:27" s="47" customFormat="1" ht="15.75" x14ac:dyDescent="0.25">
      <c r="A30" s="69">
        <v>2060</v>
      </c>
      <c r="B30" s="164" t="s">
        <v>121</v>
      </c>
      <c r="C30" s="165"/>
      <c r="D30" s="63">
        <f>D18-E18</f>
        <v>452000</v>
      </c>
      <c r="E30" s="67"/>
      <c r="F30" s="63"/>
      <c r="G30" s="67">
        <f>D30</f>
        <v>452000</v>
      </c>
      <c r="H30" s="63"/>
      <c r="I30" s="67"/>
      <c r="J30" s="63"/>
      <c r="K30" s="67"/>
      <c r="L30" s="90"/>
      <c r="M30" s="90"/>
      <c r="N30" s="90"/>
    </row>
    <row r="31" spans="1:27" s="47" customFormat="1" ht="15.75" x14ac:dyDescent="0.25">
      <c r="A31" s="69">
        <v>2220</v>
      </c>
      <c r="B31" s="164" t="s">
        <v>64</v>
      </c>
      <c r="C31" s="165"/>
      <c r="D31" s="63"/>
      <c r="E31" s="67">
        <v>420000</v>
      </c>
      <c r="F31" s="63"/>
      <c r="G31" s="67"/>
      <c r="H31" s="63"/>
      <c r="I31" s="67"/>
      <c r="J31" s="63"/>
      <c r="K31" s="67">
        <f t="shared" ref="K31:K38" si="6">E31-F31+G31</f>
        <v>420000</v>
      </c>
      <c r="L31" s="90"/>
      <c r="M31" s="90"/>
      <c r="N31" s="90"/>
    </row>
    <row r="32" spans="1:27" s="47" customFormat="1" ht="15.75" x14ac:dyDescent="0.25">
      <c r="A32" s="69">
        <v>2380</v>
      </c>
      <c r="B32" s="164" t="s">
        <v>48</v>
      </c>
      <c r="C32" s="165"/>
      <c r="D32" s="63"/>
      <c r="E32" s="67">
        <f>G18-F18</f>
        <v>346920</v>
      </c>
      <c r="F32" s="63"/>
      <c r="G32" s="67"/>
      <c r="H32" s="63">
        <f>D32</f>
        <v>0</v>
      </c>
      <c r="I32" s="67"/>
      <c r="J32" s="63"/>
      <c r="K32" s="67">
        <f>E32-F32+G32</f>
        <v>346920</v>
      </c>
      <c r="L32" s="90"/>
      <c r="M32" s="90"/>
      <c r="N32" s="90"/>
    </row>
    <row r="33" spans="1:15" s="47" customFormat="1" ht="15.75" x14ac:dyDescent="0.25">
      <c r="A33" s="69">
        <v>2400</v>
      </c>
      <c r="B33" s="164" t="s">
        <v>122</v>
      </c>
      <c r="C33" s="165"/>
      <c r="D33" s="63"/>
      <c r="E33" s="67">
        <v>245000</v>
      </c>
      <c r="F33" s="63"/>
      <c r="G33" s="67"/>
      <c r="H33" s="63"/>
      <c r="I33" s="67"/>
      <c r="J33" s="63"/>
      <c r="K33" s="67">
        <f>E33-F33+G33</f>
        <v>245000</v>
      </c>
      <c r="L33" s="90"/>
      <c r="M33" s="90"/>
      <c r="N33" s="90"/>
    </row>
    <row r="34" spans="1:15" s="47" customFormat="1" ht="15.75" x14ac:dyDescent="0.25">
      <c r="A34" s="69">
        <v>2600</v>
      </c>
      <c r="B34" s="164" t="s">
        <v>100</v>
      </c>
      <c r="C34" s="165"/>
      <c r="D34" s="63"/>
      <c r="E34" s="67">
        <f>I18-H18</f>
        <v>0</v>
      </c>
      <c r="F34" s="63"/>
      <c r="G34" s="67"/>
      <c r="H34" s="63"/>
      <c r="I34" s="67"/>
      <c r="J34" s="63"/>
      <c r="K34" s="67">
        <f t="shared" si="6"/>
        <v>0</v>
      </c>
      <c r="L34" s="90"/>
      <c r="M34" s="90"/>
      <c r="N34" s="90"/>
    </row>
    <row r="35" spans="1:15" s="47" customFormat="1" ht="15.75" x14ac:dyDescent="0.25">
      <c r="A35" s="69">
        <v>2740</v>
      </c>
      <c r="B35" s="164" t="s">
        <v>123</v>
      </c>
      <c r="C35" s="165"/>
      <c r="D35" s="63"/>
      <c r="E35" s="67">
        <v>16800</v>
      </c>
      <c r="F35" s="63"/>
      <c r="G35" s="67"/>
      <c r="H35" s="63">
        <f t="shared" ref="H35:H39" si="7">D35</f>
        <v>0</v>
      </c>
      <c r="I35" s="67"/>
      <c r="J35" s="63"/>
      <c r="K35" s="67">
        <f t="shared" si="6"/>
        <v>16800</v>
      </c>
      <c r="L35" s="90"/>
      <c r="M35" s="90"/>
      <c r="N35" s="90"/>
    </row>
    <row r="36" spans="1:15" s="47" customFormat="1" ht="15.75" x14ac:dyDescent="0.25">
      <c r="A36" s="69">
        <v>2770</v>
      </c>
      <c r="B36" s="164" t="s">
        <v>124</v>
      </c>
      <c r="C36" s="165"/>
      <c r="D36" s="63"/>
      <c r="E36" s="67">
        <f>K18-J18</f>
        <v>24196</v>
      </c>
      <c r="F36" s="63"/>
      <c r="G36" s="67"/>
      <c r="H36" s="63">
        <f t="shared" si="7"/>
        <v>0</v>
      </c>
      <c r="I36" s="67"/>
      <c r="J36" s="63"/>
      <c r="K36" s="67">
        <f t="shared" si="6"/>
        <v>24196</v>
      </c>
      <c r="L36" s="90"/>
      <c r="M36" s="90"/>
      <c r="N36" s="90"/>
    </row>
    <row r="37" spans="1:15" s="47" customFormat="1" ht="15.75" x14ac:dyDescent="0.25">
      <c r="A37" s="69">
        <v>2780</v>
      </c>
      <c r="B37" s="164" t="s">
        <v>125</v>
      </c>
      <c r="C37" s="165"/>
      <c r="D37" s="63"/>
      <c r="E37" s="67">
        <f>M18-L18</f>
        <v>16210</v>
      </c>
      <c r="F37" s="63"/>
      <c r="G37" s="67"/>
      <c r="H37" s="63">
        <f t="shared" si="7"/>
        <v>0</v>
      </c>
      <c r="I37" s="67"/>
      <c r="J37" s="63"/>
      <c r="K37" s="67">
        <f t="shared" si="6"/>
        <v>16210</v>
      </c>
      <c r="L37" s="90"/>
      <c r="M37" s="90"/>
      <c r="N37" s="90"/>
    </row>
    <row r="38" spans="1:15" s="47" customFormat="1" ht="15.75" x14ac:dyDescent="0.25">
      <c r="A38" s="69">
        <v>2940</v>
      </c>
      <c r="B38" s="164" t="s">
        <v>76</v>
      </c>
      <c r="C38" s="165"/>
      <c r="D38" s="63"/>
      <c r="E38" s="67">
        <f>P18-O18</f>
        <v>114960</v>
      </c>
      <c r="F38" s="63"/>
      <c r="G38" s="67"/>
      <c r="H38" s="63">
        <f t="shared" si="7"/>
        <v>0</v>
      </c>
      <c r="I38" s="67"/>
      <c r="J38" s="63"/>
      <c r="K38" s="67">
        <f t="shared" si="6"/>
        <v>114960</v>
      </c>
      <c r="L38" s="90"/>
      <c r="M38" s="90"/>
      <c r="N38" s="90"/>
    </row>
    <row r="39" spans="1:15" s="47" customFormat="1" ht="15.75" x14ac:dyDescent="0.25">
      <c r="A39" s="69">
        <v>3000</v>
      </c>
      <c r="B39" s="164" t="s">
        <v>126</v>
      </c>
      <c r="C39" s="165"/>
      <c r="D39" s="63"/>
      <c r="E39" s="67">
        <v>5680000</v>
      </c>
      <c r="F39" s="63"/>
      <c r="G39" s="67"/>
      <c r="H39" s="63">
        <f t="shared" si="7"/>
        <v>0</v>
      </c>
      <c r="I39" s="67">
        <f>E39</f>
        <v>5680000</v>
      </c>
      <c r="J39" s="63"/>
      <c r="K39" s="67"/>
      <c r="L39" s="90"/>
      <c r="M39" s="90"/>
      <c r="N39" s="90"/>
    </row>
    <row r="40" spans="1:15" ht="15.75" x14ac:dyDescent="0.25">
      <c r="A40" s="69">
        <v>4000</v>
      </c>
      <c r="B40" s="167" t="s">
        <v>30</v>
      </c>
      <c r="C40" s="165"/>
      <c r="D40" s="63">
        <v>3539800</v>
      </c>
      <c r="E40" s="67"/>
      <c r="F40" s="63">
        <f>G26</f>
        <v>16000</v>
      </c>
      <c r="G40" s="67"/>
      <c r="H40" s="63">
        <f>SUM(D40:F40)</f>
        <v>3555800</v>
      </c>
      <c r="I40" s="67"/>
      <c r="J40" s="63"/>
      <c r="K40" s="67"/>
      <c r="L40" s="90"/>
      <c r="M40" s="90"/>
      <c r="N40" s="90"/>
    </row>
    <row r="41" spans="1:15" ht="15.75" x14ac:dyDescent="0.25">
      <c r="A41" s="69">
        <v>5000</v>
      </c>
      <c r="B41" s="167" t="s">
        <v>52</v>
      </c>
      <c r="C41" s="165"/>
      <c r="D41" s="63">
        <f>Q18-R18</f>
        <v>958000</v>
      </c>
      <c r="E41" s="67"/>
      <c r="F41" s="63"/>
      <c r="G41" s="67"/>
      <c r="H41" s="63">
        <f t="shared" ref="H41:H53" si="8">SUM(D41:F41)</f>
        <v>958000</v>
      </c>
      <c r="I41" s="67"/>
      <c r="J41" s="63"/>
      <c r="K41" s="67"/>
      <c r="L41" s="90"/>
      <c r="M41" s="90"/>
      <c r="N41" s="90"/>
    </row>
    <row r="42" spans="1:15" ht="15.75" x14ac:dyDescent="0.25">
      <c r="A42" s="69">
        <v>5050</v>
      </c>
      <c r="B42" s="167" t="s">
        <v>62</v>
      </c>
      <c r="C42" s="165"/>
      <c r="D42" s="63">
        <f>S18-T18</f>
        <v>114960</v>
      </c>
      <c r="E42" s="67"/>
      <c r="F42" s="63"/>
      <c r="G42" s="67"/>
      <c r="H42" s="63">
        <f t="shared" si="8"/>
        <v>114960</v>
      </c>
      <c r="I42" s="67"/>
      <c r="J42" s="63"/>
      <c r="K42" s="67"/>
      <c r="L42" s="90"/>
      <c r="M42" s="90"/>
      <c r="N42" s="90"/>
      <c r="O42" s="168"/>
    </row>
    <row r="43" spans="1:15" ht="15.75" x14ac:dyDescent="0.25">
      <c r="A43" s="69">
        <v>5110</v>
      </c>
      <c r="B43" s="167" t="s">
        <v>127</v>
      </c>
      <c r="C43" s="165"/>
      <c r="D43" s="63">
        <v>22000</v>
      </c>
      <c r="E43" s="67"/>
      <c r="F43" s="63"/>
      <c r="G43" s="67"/>
      <c r="H43" s="63">
        <f t="shared" si="8"/>
        <v>22000</v>
      </c>
      <c r="I43" s="67"/>
      <c r="J43" s="63"/>
      <c r="K43" s="67"/>
      <c r="L43" s="90"/>
      <c r="M43" s="90"/>
      <c r="N43" s="90"/>
    </row>
    <row r="44" spans="1:15" ht="15.75" x14ac:dyDescent="0.25">
      <c r="A44" s="69">
        <v>5400</v>
      </c>
      <c r="B44" s="167" t="s">
        <v>53</v>
      </c>
      <c r="C44" s="165"/>
      <c r="D44" s="63">
        <f>U18-V18</f>
        <v>154386</v>
      </c>
      <c r="E44" s="67"/>
      <c r="F44" s="63"/>
      <c r="G44" s="67"/>
      <c r="H44" s="63">
        <f t="shared" si="8"/>
        <v>154386</v>
      </c>
      <c r="I44" s="67"/>
      <c r="J44" s="63"/>
      <c r="K44" s="67"/>
      <c r="L44" s="90"/>
      <c r="M44" s="90"/>
      <c r="N44" s="90"/>
    </row>
    <row r="45" spans="1:15" ht="15.75" x14ac:dyDescent="0.25">
      <c r="A45" s="69">
        <v>6010</v>
      </c>
      <c r="B45" s="167" t="s">
        <v>31</v>
      </c>
      <c r="C45" s="165"/>
      <c r="D45" s="63"/>
      <c r="E45" s="67"/>
      <c r="F45" s="63">
        <f>G24+G25</f>
        <v>40000</v>
      </c>
      <c r="G45" s="67"/>
      <c r="H45" s="63">
        <f t="shared" si="8"/>
        <v>40000</v>
      </c>
      <c r="I45" s="67"/>
      <c r="J45" s="63"/>
      <c r="K45" s="67"/>
      <c r="L45" s="90"/>
      <c r="M45" s="90"/>
      <c r="N45" s="90"/>
    </row>
    <row r="46" spans="1:15" ht="15.75" x14ac:dyDescent="0.25">
      <c r="A46" s="69">
        <v>6300</v>
      </c>
      <c r="B46" s="167" t="s">
        <v>32</v>
      </c>
      <c r="C46" s="165"/>
      <c r="D46" s="63">
        <f>10500*12</f>
        <v>126000</v>
      </c>
      <c r="E46" s="67"/>
      <c r="F46" s="63"/>
      <c r="G46" s="67"/>
      <c r="H46" s="63">
        <f t="shared" si="8"/>
        <v>126000</v>
      </c>
      <c r="I46" s="67"/>
      <c r="J46" s="63"/>
      <c r="K46" s="67"/>
      <c r="L46" s="90"/>
      <c r="M46" s="90"/>
      <c r="N46" s="90"/>
    </row>
    <row r="47" spans="1:15" ht="15.75" x14ac:dyDescent="0.25">
      <c r="A47" s="69">
        <v>6800</v>
      </c>
      <c r="B47" s="167" t="s">
        <v>128</v>
      </c>
      <c r="C47" s="165"/>
      <c r="D47" s="63">
        <v>17200</v>
      </c>
      <c r="E47" s="67"/>
      <c r="F47" s="63"/>
      <c r="G47" s="67"/>
      <c r="H47" s="63">
        <f t="shared" si="8"/>
        <v>17200</v>
      </c>
      <c r="I47" s="67"/>
      <c r="J47" s="63"/>
      <c r="K47" s="67"/>
      <c r="L47" s="90"/>
      <c r="M47" s="90"/>
      <c r="N47" s="90"/>
    </row>
    <row r="48" spans="1:15" ht="15.75" x14ac:dyDescent="0.25">
      <c r="A48" s="69">
        <v>6900</v>
      </c>
      <c r="B48" s="167" t="s">
        <v>129</v>
      </c>
      <c r="C48" s="165"/>
      <c r="D48" s="63">
        <v>12300</v>
      </c>
      <c r="E48" s="67"/>
      <c r="F48" s="63"/>
      <c r="G48" s="67"/>
      <c r="H48" s="63">
        <f t="shared" si="8"/>
        <v>12300</v>
      </c>
      <c r="I48" s="67"/>
      <c r="J48" s="63"/>
      <c r="K48" s="67"/>
      <c r="L48" s="90"/>
      <c r="M48" s="90"/>
      <c r="N48" s="90"/>
    </row>
    <row r="49" spans="1:16" ht="15.75" x14ac:dyDescent="0.25">
      <c r="A49" s="69">
        <v>7000</v>
      </c>
      <c r="B49" s="167" t="s">
        <v>54</v>
      </c>
      <c r="C49" s="166"/>
      <c r="D49" s="63">
        <f>W18-X18</f>
        <v>53820</v>
      </c>
      <c r="E49" s="67"/>
      <c r="F49" s="63"/>
      <c r="G49" s="67"/>
      <c r="H49" s="63">
        <f t="shared" si="8"/>
        <v>53820</v>
      </c>
      <c r="I49" s="67">
        <f>E49</f>
        <v>0</v>
      </c>
      <c r="J49" s="63"/>
      <c r="K49" s="67"/>
      <c r="L49" s="90"/>
      <c r="M49" s="90"/>
      <c r="N49" s="90"/>
    </row>
    <row r="50" spans="1:16" ht="15.75" x14ac:dyDescent="0.25">
      <c r="A50" s="69">
        <v>7500</v>
      </c>
      <c r="B50" s="167" t="s">
        <v>37</v>
      </c>
      <c r="C50" s="166"/>
      <c r="D50" s="63">
        <v>25000</v>
      </c>
      <c r="E50" s="67"/>
      <c r="F50" s="63"/>
      <c r="G50" s="67"/>
      <c r="H50" s="63">
        <f t="shared" si="8"/>
        <v>25000</v>
      </c>
      <c r="I50" s="67"/>
      <c r="J50" s="63"/>
      <c r="K50" s="67"/>
      <c r="L50" s="90"/>
      <c r="M50" s="90"/>
      <c r="N50" s="90"/>
    </row>
    <row r="51" spans="1:16" ht="15.75" x14ac:dyDescent="0.25">
      <c r="A51" s="69">
        <v>7770</v>
      </c>
      <c r="B51" s="167" t="s">
        <v>130</v>
      </c>
      <c r="C51" s="166"/>
      <c r="D51" s="63">
        <v>2560</v>
      </c>
      <c r="E51" s="67"/>
      <c r="F51" s="63"/>
      <c r="G51" s="67"/>
      <c r="H51" s="63">
        <f t="shared" si="8"/>
        <v>2560</v>
      </c>
      <c r="I51" s="67"/>
      <c r="J51" s="63"/>
      <c r="K51" s="67"/>
      <c r="L51" s="90"/>
      <c r="M51" s="90"/>
      <c r="N51" s="90"/>
    </row>
    <row r="52" spans="1:16" ht="15.75" x14ac:dyDescent="0.25">
      <c r="A52" s="69">
        <v>7780</v>
      </c>
      <c r="B52" s="167" t="s">
        <v>38</v>
      </c>
      <c r="C52" s="166"/>
      <c r="D52" s="63">
        <v>16560</v>
      </c>
      <c r="E52" s="67"/>
      <c r="F52" s="63"/>
      <c r="G52" s="67"/>
      <c r="H52" s="63">
        <f t="shared" si="8"/>
        <v>16560</v>
      </c>
      <c r="I52" s="67"/>
      <c r="J52" s="63"/>
      <c r="K52" s="67"/>
      <c r="L52" s="90"/>
      <c r="M52" s="90"/>
      <c r="N52" s="90"/>
    </row>
    <row r="53" spans="1:16" ht="15.75" x14ac:dyDescent="0.25">
      <c r="A53" s="69">
        <v>8100</v>
      </c>
      <c r="B53" s="167" t="s">
        <v>39</v>
      </c>
      <c r="C53" s="166"/>
      <c r="D53" s="63">
        <f>Y18-Z18</f>
        <v>51500</v>
      </c>
      <c r="E53" s="67"/>
      <c r="F53" s="63"/>
      <c r="G53" s="67"/>
      <c r="H53" s="63">
        <f t="shared" si="8"/>
        <v>51500</v>
      </c>
      <c r="I53" s="67"/>
      <c r="J53" s="63"/>
      <c r="K53" s="67"/>
      <c r="L53" s="90"/>
      <c r="M53" s="90"/>
      <c r="N53" s="90"/>
    </row>
    <row r="54" spans="1:16" ht="15.75" x14ac:dyDescent="0.25">
      <c r="A54" s="169">
        <v>8800</v>
      </c>
      <c r="B54" s="170" t="s">
        <v>4</v>
      </c>
      <c r="C54" s="171"/>
      <c r="D54" s="80"/>
      <c r="E54" s="77"/>
      <c r="F54" s="80">
        <f>I39-H40-H41-H42-H43-H44-H45-H46-H47-H48-H49-H50-H51-H52-H53</f>
        <v>529914</v>
      </c>
      <c r="G54" s="77"/>
      <c r="H54" s="80">
        <f>F54</f>
        <v>529914</v>
      </c>
      <c r="I54" s="77"/>
      <c r="J54" s="80"/>
      <c r="K54" s="77"/>
      <c r="L54" s="90"/>
      <c r="M54" s="90"/>
      <c r="N54" s="90"/>
    </row>
    <row r="55" spans="1:16" s="157" customFormat="1" ht="20.25" x14ac:dyDescent="0.3">
      <c r="A55" s="172"/>
      <c r="B55" s="85"/>
      <c r="C55" s="173"/>
      <c r="D55" s="82">
        <f t="shared" ref="D55:K55" si="9">SUM(D24:D54)</f>
        <v>7220086</v>
      </c>
      <c r="E55" s="83">
        <f t="shared" si="9"/>
        <v>7220086</v>
      </c>
      <c r="F55" s="82">
        <f t="shared" si="9"/>
        <v>1037914</v>
      </c>
      <c r="G55" s="83">
        <f t="shared" si="9"/>
        <v>1037914</v>
      </c>
      <c r="H55" s="82">
        <f t="shared" si="9"/>
        <v>5680000</v>
      </c>
      <c r="I55" s="83">
        <f t="shared" si="9"/>
        <v>5680000</v>
      </c>
      <c r="J55" s="82">
        <f t="shared" si="9"/>
        <v>1618000</v>
      </c>
      <c r="K55" s="83">
        <f t="shared" si="9"/>
        <v>1618000</v>
      </c>
      <c r="L55" s="90"/>
      <c r="M55" s="90"/>
      <c r="N55" s="90"/>
      <c r="O55" s="134"/>
      <c r="P55" s="134"/>
    </row>
    <row r="56" spans="1:16" ht="15.75" x14ac:dyDescent="0.25">
      <c r="A56" s="47"/>
      <c r="B56" s="47"/>
      <c r="C56" s="47"/>
      <c r="D56" s="90">
        <f>E55-D55</f>
        <v>0</v>
      </c>
      <c r="E56" s="47"/>
      <c r="F56" s="47"/>
      <c r="G56" s="47"/>
      <c r="H56" s="47"/>
      <c r="I56" s="47"/>
      <c r="J56" s="47"/>
      <c r="K56" s="47"/>
      <c r="L56" s="47"/>
      <c r="M56" s="47"/>
    </row>
    <row r="57" spans="1:16" ht="15.75" x14ac:dyDescent="0.25">
      <c r="A57" s="203" t="s">
        <v>71</v>
      </c>
      <c r="B57" s="47" t="s">
        <v>172</v>
      </c>
      <c r="C57" s="47"/>
      <c r="D57" s="90">
        <v>356000</v>
      </c>
      <c r="E57" s="47"/>
      <c r="F57" s="47"/>
      <c r="G57" s="47"/>
      <c r="H57" s="47"/>
      <c r="I57" s="47"/>
      <c r="J57" s="47"/>
      <c r="K57" s="47"/>
      <c r="L57" s="47"/>
      <c r="M57" s="47"/>
    </row>
    <row r="58" spans="1:16" ht="15.75" x14ac:dyDescent="0.25">
      <c r="A58" s="130" t="s">
        <v>136</v>
      </c>
      <c r="B58" s="47" t="s">
        <v>173</v>
      </c>
      <c r="C58" s="47"/>
      <c r="D58" s="90">
        <f>H54</f>
        <v>529914</v>
      </c>
      <c r="E58" s="47"/>
      <c r="F58" s="47"/>
      <c r="G58" s="47"/>
      <c r="H58" s="47"/>
      <c r="I58" s="47"/>
      <c r="J58" s="47"/>
      <c r="K58" s="47"/>
      <c r="L58" s="47"/>
      <c r="M58" s="47"/>
    </row>
    <row r="59" spans="1:16" ht="15.75" x14ac:dyDescent="0.25">
      <c r="A59" s="202" t="s">
        <v>174</v>
      </c>
      <c r="B59" s="47" t="s">
        <v>175</v>
      </c>
      <c r="C59" s="47"/>
      <c r="D59" s="90">
        <v>452000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s="157" customFormat="1" ht="20.25" x14ac:dyDescent="0.3">
      <c r="A60" s="130" t="s">
        <v>68</v>
      </c>
      <c r="B60" s="47" t="s">
        <v>176</v>
      </c>
      <c r="C60" s="47"/>
      <c r="D60" s="91">
        <f>D57+D58-D59</f>
        <v>433914</v>
      </c>
      <c r="E60" s="47"/>
      <c r="F60" s="47"/>
      <c r="G60" s="47"/>
      <c r="H60" s="47"/>
      <c r="I60" s="47"/>
      <c r="J60" s="47"/>
      <c r="K60" s="47"/>
      <c r="L60" s="47"/>
      <c r="M60" s="47"/>
      <c r="N60" s="84"/>
      <c r="O60" s="84"/>
      <c r="P60" s="84"/>
    </row>
    <row r="61" spans="1:16" ht="15.75" x14ac:dyDescent="0.25">
      <c r="A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ht="15.75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 ht="15.75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1:16" ht="15.75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6" ht="15.7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</sheetData>
  <mergeCells count="27">
    <mergeCell ref="W4:X4"/>
    <mergeCell ref="W5:X5"/>
    <mergeCell ref="Y4:Z4"/>
    <mergeCell ref="Y5:Z5"/>
    <mergeCell ref="O4:P4"/>
    <mergeCell ref="O5:P5"/>
    <mergeCell ref="Q4:R4"/>
    <mergeCell ref="Q5:R5"/>
    <mergeCell ref="S4:T4"/>
    <mergeCell ref="S5:T5"/>
    <mergeCell ref="U4:V4"/>
    <mergeCell ref="U5:V5"/>
    <mergeCell ref="D22:E22"/>
    <mergeCell ref="F22:G22"/>
    <mergeCell ref="H22:I22"/>
    <mergeCell ref="J22:K22"/>
    <mergeCell ref="D5:E5"/>
    <mergeCell ref="F5:G5"/>
    <mergeCell ref="H5:I5"/>
    <mergeCell ref="J5:K5"/>
    <mergeCell ref="L5:M5"/>
    <mergeCell ref="C5:C6"/>
    <mergeCell ref="D4:E4"/>
    <mergeCell ref="F4:G4"/>
    <mergeCell ref="H4:I4"/>
    <mergeCell ref="J4:K4"/>
    <mergeCell ref="L4:M4"/>
  </mergeCells>
  <pageMargins left="0.59055118110236227" right="0.19685039370078741" top="0.98425196850393704" bottom="0.98425196850393704" header="0.51181102362204722" footer="0.51181102362204722"/>
  <pageSetup paperSize="9" scale="96" pageOrder="overThenDown" orientation="landscape" horizontalDpi="300" verticalDpi="300" r:id="rId1"/>
  <headerFooter alignWithMargins="0">
    <oddHeader>&amp;COppgave 11.2 - reglene fra 2025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B5B-7AD6-4D41-990A-1ED33F2A18B1}">
  <dimension ref="A1:R194"/>
  <sheetViews>
    <sheetView showGridLines="0" showZeros="0" topLeftCell="A46" workbookViewId="0">
      <selection activeCell="I42" sqref="I42"/>
    </sheetView>
  </sheetViews>
  <sheetFormatPr baseColWidth="10" defaultRowHeight="15.75" x14ac:dyDescent="0.25"/>
  <cols>
    <col min="1" max="1" width="6.5703125" style="177" customWidth="1"/>
    <col min="2" max="2" width="21.85546875" style="177" bestFit="1" customWidth="1"/>
    <col min="3" max="10" width="10.7109375" style="185" customWidth="1"/>
    <col min="11" max="17" width="11.42578125" style="47"/>
    <col min="18" max="18" width="11.42578125" style="123"/>
    <col min="19" max="16384" width="11.42578125" style="177"/>
  </cols>
  <sheetData>
    <row r="1" spans="1:18" s="47" customFormat="1" x14ac:dyDescent="0.25">
      <c r="A1" s="128" t="s">
        <v>144</v>
      </c>
      <c r="C1" s="90"/>
      <c r="D1" s="90"/>
      <c r="E1" s="90"/>
      <c r="F1" s="90"/>
      <c r="G1" s="90"/>
      <c r="H1" s="90"/>
      <c r="I1" s="90"/>
      <c r="J1" s="90"/>
    </row>
    <row r="2" spans="1:18" s="47" customFormat="1" x14ac:dyDescent="0.25">
      <c r="C2" s="90"/>
      <c r="D2" s="90"/>
      <c r="E2" s="90"/>
      <c r="F2" s="90"/>
      <c r="G2" s="90"/>
      <c r="H2" s="90"/>
      <c r="I2" s="90"/>
      <c r="J2" s="90"/>
    </row>
    <row r="3" spans="1:18" x14ac:dyDescent="0.25">
      <c r="A3" s="174" t="s">
        <v>131</v>
      </c>
      <c r="B3" s="175" t="s">
        <v>169</v>
      </c>
      <c r="C3" s="207" t="s">
        <v>2</v>
      </c>
      <c r="D3" s="208"/>
      <c r="E3" s="208" t="s">
        <v>3</v>
      </c>
      <c r="F3" s="208"/>
      <c r="G3" s="208" t="s">
        <v>4</v>
      </c>
      <c r="H3" s="208"/>
      <c r="I3" s="208" t="s">
        <v>5</v>
      </c>
      <c r="J3" s="208"/>
    </row>
    <row r="4" spans="1:18" x14ac:dyDescent="0.25">
      <c r="A4" s="178" t="s">
        <v>132</v>
      </c>
      <c r="B4" s="179"/>
      <c r="C4" s="176" t="s">
        <v>1</v>
      </c>
      <c r="D4" s="143" t="s">
        <v>19</v>
      </c>
      <c r="E4" s="143" t="s">
        <v>1</v>
      </c>
      <c r="F4" s="143" t="s">
        <v>19</v>
      </c>
      <c r="G4" s="143" t="s">
        <v>1</v>
      </c>
      <c r="H4" s="143" t="s">
        <v>19</v>
      </c>
      <c r="I4" s="143" t="s">
        <v>1</v>
      </c>
      <c r="J4" s="143" t="s">
        <v>19</v>
      </c>
    </row>
    <row r="5" spans="1:18" x14ac:dyDescent="0.25">
      <c r="A5" s="161">
        <v>1220</v>
      </c>
      <c r="B5" s="162" t="s">
        <v>145</v>
      </c>
      <c r="C5" s="59">
        <v>500000</v>
      </c>
      <c r="D5" s="60"/>
      <c r="E5" s="59"/>
      <c r="F5" s="60">
        <f>E43</f>
        <v>62500</v>
      </c>
      <c r="G5" s="59"/>
      <c r="H5" s="60"/>
      <c r="I5" s="59">
        <f>C5-F5</f>
        <v>437500</v>
      </c>
      <c r="J5" s="60"/>
    </row>
    <row r="6" spans="1:18" x14ac:dyDescent="0.25">
      <c r="A6" s="161">
        <v>1240</v>
      </c>
      <c r="B6" s="162" t="s">
        <v>46</v>
      </c>
      <c r="C6" s="54">
        <v>90000</v>
      </c>
      <c r="D6" s="186"/>
      <c r="E6" s="54"/>
      <c r="F6" s="186">
        <v>25000</v>
      </c>
      <c r="G6" s="54"/>
      <c r="H6" s="186"/>
      <c r="I6" s="54">
        <f>C6-F6</f>
        <v>65000</v>
      </c>
      <c r="J6" s="186"/>
    </row>
    <row r="7" spans="1:18" s="47" customFormat="1" x14ac:dyDescent="0.25">
      <c r="A7" s="69">
        <v>1400</v>
      </c>
      <c r="B7" s="164" t="s">
        <v>21</v>
      </c>
      <c r="C7" s="63">
        <v>446000</v>
      </c>
      <c r="D7" s="67"/>
      <c r="E7" s="63"/>
      <c r="F7" s="67">
        <v>26000</v>
      </c>
      <c r="G7" s="63"/>
      <c r="H7" s="67"/>
      <c r="I7" s="63">
        <f>C7+E7-F7</f>
        <v>420000</v>
      </c>
      <c r="J7" s="67"/>
      <c r="R7" s="123"/>
    </row>
    <row r="8" spans="1:18" s="47" customFormat="1" x14ac:dyDescent="0.25">
      <c r="A8" s="69">
        <v>1500</v>
      </c>
      <c r="B8" s="164" t="s">
        <v>119</v>
      </c>
      <c r="C8" s="63">
        <v>106300</v>
      </c>
      <c r="D8" s="67"/>
      <c r="E8" s="63"/>
      <c r="F8" s="67"/>
      <c r="G8" s="63"/>
      <c r="H8" s="67"/>
      <c r="I8" s="63">
        <f>C8+E8-F8</f>
        <v>106300</v>
      </c>
      <c r="J8" s="67"/>
      <c r="R8" s="123"/>
    </row>
    <row r="9" spans="1:18" s="47" customFormat="1" x14ac:dyDescent="0.25">
      <c r="A9" s="69">
        <v>1900</v>
      </c>
      <c r="B9" s="164" t="s">
        <v>22</v>
      </c>
      <c r="C9" s="63">
        <v>400</v>
      </c>
      <c r="D9" s="67"/>
      <c r="E9" s="63"/>
      <c r="F9" s="67"/>
      <c r="G9" s="63"/>
      <c r="H9" s="67"/>
      <c r="I9" s="63">
        <f t="shared" ref="I9:I10" si="0">C9+E9-F9</f>
        <v>400</v>
      </c>
      <c r="J9" s="67"/>
      <c r="R9" s="123"/>
    </row>
    <row r="10" spans="1:18" s="47" customFormat="1" x14ac:dyDescent="0.25">
      <c r="A10" s="69">
        <v>1920</v>
      </c>
      <c r="B10" s="164" t="s">
        <v>146</v>
      </c>
      <c r="C10" s="63">
        <v>325600</v>
      </c>
      <c r="D10" s="67"/>
      <c r="E10" s="63"/>
      <c r="F10" s="67"/>
      <c r="G10" s="63"/>
      <c r="H10" s="67"/>
      <c r="I10" s="63">
        <f t="shared" si="0"/>
        <v>325600</v>
      </c>
      <c r="J10" s="67"/>
      <c r="R10" s="123"/>
    </row>
    <row r="11" spans="1:18" s="47" customFormat="1" x14ac:dyDescent="0.25">
      <c r="A11" s="69">
        <v>2050</v>
      </c>
      <c r="B11" s="164" t="s">
        <v>120</v>
      </c>
      <c r="C11" s="63"/>
      <c r="D11" s="67">
        <v>200600</v>
      </c>
      <c r="E11" s="63">
        <v>435000</v>
      </c>
      <c r="F11" s="67">
        <f>E36</f>
        <v>474478</v>
      </c>
      <c r="G11" s="63"/>
      <c r="H11" s="67"/>
      <c r="I11" s="63"/>
      <c r="J11" s="67">
        <f>D11-E11+F11</f>
        <v>240078</v>
      </c>
      <c r="R11" s="123"/>
    </row>
    <row r="12" spans="1:18" s="47" customFormat="1" x14ac:dyDescent="0.25">
      <c r="A12" s="69">
        <v>2060</v>
      </c>
      <c r="B12" s="164" t="s">
        <v>121</v>
      </c>
      <c r="C12" s="63">
        <v>435000</v>
      </c>
      <c r="D12" s="67"/>
      <c r="E12" s="63"/>
      <c r="F12" s="67">
        <v>435000</v>
      </c>
      <c r="G12" s="63"/>
      <c r="H12" s="67"/>
      <c r="I12" s="63"/>
      <c r="J12" s="67"/>
      <c r="R12" s="123"/>
    </row>
    <row r="13" spans="1:18" s="47" customFormat="1" x14ac:dyDescent="0.25">
      <c r="A13" s="69">
        <v>2220</v>
      </c>
      <c r="B13" s="164" t="s">
        <v>64</v>
      </c>
      <c r="C13" s="63"/>
      <c r="D13" s="67">
        <v>540000</v>
      </c>
      <c r="E13" s="63"/>
      <c r="F13" s="67"/>
      <c r="G13" s="63"/>
      <c r="H13" s="67"/>
      <c r="I13" s="63"/>
      <c r="J13" s="67">
        <f>D13</f>
        <v>540000</v>
      </c>
      <c r="R13" s="123"/>
    </row>
    <row r="14" spans="1:18" s="47" customFormat="1" x14ac:dyDescent="0.25">
      <c r="A14" s="181">
        <v>2400</v>
      </c>
      <c r="B14" s="164" t="s">
        <v>122</v>
      </c>
      <c r="C14" s="63"/>
      <c r="D14" s="67">
        <v>298000</v>
      </c>
      <c r="E14" s="63"/>
      <c r="F14" s="67"/>
      <c r="G14" s="63"/>
      <c r="H14" s="67"/>
      <c r="I14" s="63"/>
      <c r="J14" s="67">
        <f t="shared" ref="J14:J19" si="1">D14</f>
        <v>298000</v>
      </c>
      <c r="R14" s="123"/>
    </row>
    <row r="15" spans="1:18" s="47" customFormat="1" x14ac:dyDescent="0.25">
      <c r="A15" s="191">
        <v>2600</v>
      </c>
      <c r="B15" s="164" t="s">
        <v>49</v>
      </c>
      <c r="C15" s="63"/>
      <c r="D15" s="67"/>
      <c r="E15" s="63"/>
      <c r="F15" s="67"/>
      <c r="G15" s="63"/>
      <c r="H15" s="67"/>
      <c r="I15" s="63"/>
      <c r="J15" s="67">
        <f t="shared" si="1"/>
        <v>0</v>
      </c>
      <c r="R15" s="123"/>
    </row>
    <row r="16" spans="1:18" s="47" customFormat="1" x14ac:dyDescent="0.25">
      <c r="A16" s="69">
        <v>2740</v>
      </c>
      <c r="B16" s="164" t="s">
        <v>123</v>
      </c>
      <c r="C16" s="63"/>
      <c r="D16" s="67">
        <v>68100</v>
      </c>
      <c r="E16" s="63"/>
      <c r="F16" s="67"/>
      <c r="G16" s="63"/>
      <c r="H16" s="67"/>
      <c r="I16" s="63"/>
      <c r="J16" s="67">
        <f t="shared" si="1"/>
        <v>68100</v>
      </c>
      <c r="R16" s="123"/>
    </row>
    <row r="17" spans="1:18" s="47" customFormat="1" x14ac:dyDescent="0.25">
      <c r="A17" s="69">
        <v>2770</v>
      </c>
      <c r="B17" s="164" t="s">
        <v>147</v>
      </c>
      <c r="C17" s="63"/>
      <c r="D17" s="67">
        <v>33100</v>
      </c>
      <c r="E17" s="63"/>
      <c r="F17" s="67"/>
      <c r="G17" s="63"/>
      <c r="H17" s="67"/>
      <c r="I17" s="63"/>
      <c r="J17" s="67">
        <f t="shared" si="1"/>
        <v>33100</v>
      </c>
      <c r="R17" s="123"/>
    </row>
    <row r="18" spans="1:18" s="47" customFormat="1" x14ac:dyDescent="0.25">
      <c r="A18" s="69">
        <v>2780</v>
      </c>
      <c r="B18" s="164" t="s">
        <v>148</v>
      </c>
      <c r="C18" s="63"/>
      <c r="D18" s="67">
        <v>20022</v>
      </c>
      <c r="E18" s="63"/>
      <c r="F18" s="67"/>
      <c r="G18" s="63"/>
      <c r="H18" s="67"/>
      <c r="I18" s="63"/>
      <c r="J18" s="67">
        <f t="shared" si="1"/>
        <v>20022</v>
      </c>
      <c r="R18" s="123"/>
    </row>
    <row r="19" spans="1:18" s="47" customFormat="1" x14ac:dyDescent="0.25">
      <c r="A19" s="69">
        <v>2940</v>
      </c>
      <c r="B19" s="164" t="s">
        <v>76</v>
      </c>
      <c r="C19" s="63"/>
      <c r="D19" s="67">
        <v>142000</v>
      </c>
      <c r="E19" s="63"/>
      <c r="F19" s="67"/>
      <c r="G19" s="63"/>
      <c r="H19" s="67"/>
      <c r="I19" s="63"/>
      <c r="J19" s="67">
        <f t="shared" si="1"/>
        <v>142000</v>
      </c>
      <c r="R19" s="123"/>
    </row>
    <row r="20" spans="1:18" s="47" customFormat="1" x14ac:dyDescent="0.25">
      <c r="A20" s="69">
        <v>2950</v>
      </c>
      <c r="B20" s="164" t="s">
        <v>149</v>
      </c>
      <c r="C20" s="63"/>
      <c r="D20" s="67"/>
      <c r="E20" s="63"/>
      <c r="F20" s="67">
        <v>13500</v>
      </c>
      <c r="G20" s="63"/>
      <c r="H20" s="67"/>
      <c r="I20" s="63"/>
      <c r="J20" s="67">
        <f>F20</f>
        <v>13500</v>
      </c>
      <c r="R20" s="123"/>
    </row>
    <row r="21" spans="1:18" s="47" customFormat="1" x14ac:dyDescent="0.25">
      <c r="A21" s="69">
        <v>3000</v>
      </c>
      <c r="B21" s="164" t="s">
        <v>150</v>
      </c>
      <c r="C21" s="63"/>
      <c r="D21" s="67">
        <v>7461800</v>
      </c>
      <c r="E21" s="63"/>
      <c r="F21" s="67"/>
      <c r="G21" s="63"/>
      <c r="H21" s="67">
        <f>D21</f>
        <v>7461800</v>
      </c>
      <c r="I21" s="63"/>
      <c r="J21" s="67"/>
      <c r="R21" s="123"/>
    </row>
    <row r="22" spans="1:18" s="47" customFormat="1" x14ac:dyDescent="0.25">
      <c r="A22" s="69">
        <v>4000</v>
      </c>
      <c r="B22" s="164" t="s">
        <v>30</v>
      </c>
      <c r="C22" s="63">
        <v>4798400</v>
      </c>
      <c r="D22" s="67"/>
      <c r="E22" s="63">
        <f>F7</f>
        <v>26000</v>
      </c>
      <c r="F22" s="67"/>
      <c r="G22" s="63">
        <f>C22+E22-F22</f>
        <v>4824400</v>
      </c>
      <c r="H22" s="67"/>
      <c r="I22" s="63"/>
      <c r="J22" s="67"/>
      <c r="R22" s="123"/>
    </row>
    <row r="23" spans="1:18" s="47" customFormat="1" x14ac:dyDescent="0.25">
      <c r="A23" s="69">
        <v>5000</v>
      </c>
      <c r="B23" s="164" t="s">
        <v>52</v>
      </c>
      <c r="C23" s="63">
        <v>1228500</v>
      </c>
      <c r="D23" s="67"/>
      <c r="E23" s="63"/>
      <c r="F23" s="67"/>
      <c r="G23" s="63">
        <f t="shared" ref="G23:G35" si="2">C23+E23-F23</f>
        <v>1228500</v>
      </c>
      <c r="H23" s="67"/>
      <c r="I23" s="63"/>
      <c r="J23" s="67"/>
      <c r="R23" s="123"/>
    </row>
    <row r="24" spans="1:18" s="47" customFormat="1" x14ac:dyDescent="0.25">
      <c r="A24" s="69">
        <v>5050</v>
      </c>
      <c r="B24" s="164" t="s">
        <v>62</v>
      </c>
      <c r="C24" s="63">
        <v>147420</v>
      </c>
      <c r="D24" s="67"/>
      <c r="E24" s="63"/>
      <c r="F24" s="67"/>
      <c r="G24" s="63">
        <f t="shared" si="2"/>
        <v>147420</v>
      </c>
      <c r="H24" s="67"/>
      <c r="I24" s="63"/>
      <c r="J24" s="67"/>
      <c r="R24" s="123"/>
    </row>
    <row r="25" spans="1:18" s="47" customFormat="1" x14ac:dyDescent="0.25">
      <c r="A25" s="69">
        <v>5110</v>
      </c>
      <c r="B25" s="164" t="s">
        <v>127</v>
      </c>
      <c r="C25" s="63">
        <v>31800</v>
      </c>
      <c r="D25" s="67"/>
      <c r="E25" s="63"/>
      <c r="F25" s="67"/>
      <c r="G25" s="63">
        <f t="shared" si="2"/>
        <v>31800</v>
      </c>
      <c r="H25" s="67"/>
      <c r="I25" s="63"/>
      <c r="J25" s="67"/>
      <c r="R25" s="123"/>
    </row>
    <row r="26" spans="1:18" s="47" customFormat="1" x14ac:dyDescent="0.25">
      <c r="A26" s="69">
        <v>5400</v>
      </c>
      <c r="B26" s="164" t="s">
        <v>53</v>
      </c>
      <c r="C26" s="63">
        <v>198488</v>
      </c>
      <c r="D26" s="67"/>
      <c r="E26" s="63"/>
      <c r="F26" s="67"/>
      <c r="G26" s="63">
        <f t="shared" si="2"/>
        <v>198488</v>
      </c>
      <c r="H26" s="67"/>
      <c r="I26" s="63"/>
      <c r="J26" s="67"/>
      <c r="R26" s="123"/>
    </row>
    <row r="27" spans="1:18" s="47" customFormat="1" x14ac:dyDescent="0.25">
      <c r="A27" s="69">
        <v>6000</v>
      </c>
      <c r="B27" s="164" t="s">
        <v>31</v>
      </c>
      <c r="C27" s="63"/>
      <c r="D27" s="67"/>
      <c r="E27" s="63">
        <f>F5+F6</f>
        <v>87500</v>
      </c>
      <c r="F27" s="67"/>
      <c r="G27" s="63">
        <f t="shared" si="2"/>
        <v>87500</v>
      </c>
      <c r="H27" s="67"/>
      <c r="I27" s="63"/>
      <c r="J27" s="67"/>
      <c r="R27" s="123"/>
    </row>
    <row r="28" spans="1:18" s="47" customFormat="1" x14ac:dyDescent="0.25">
      <c r="A28" s="69">
        <v>6300</v>
      </c>
      <c r="B28" s="167" t="s">
        <v>32</v>
      </c>
      <c r="C28" s="63">
        <f>13500*11</f>
        <v>148500</v>
      </c>
      <c r="D28" s="67"/>
      <c r="E28" s="63">
        <v>13500</v>
      </c>
      <c r="F28" s="67"/>
      <c r="G28" s="63">
        <f t="shared" si="2"/>
        <v>162000</v>
      </c>
      <c r="H28" s="67"/>
      <c r="I28" s="63"/>
      <c r="J28" s="67"/>
      <c r="R28" s="123"/>
    </row>
    <row r="29" spans="1:18" x14ac:dyDescent="0.25">
      <c r="A29" s="69">
        <v>6700</v>
      </c>
      <c r="B29" s="167" t="s">
        <v>151</v>
      </c>
      <c r="C29" s="63">
        <v>63800</v>
      </c>
      <c r="D29" s="67"/>
      <c r="E29" s="63"/>
      <c r="F29" s="67"/>
      <c r="G29" s="63">
        <f t="shared" si="2"/>
        <v>63800</v>
      </c>
      <c r="H29" s="67"/>
      <c r="I29" s="63"/>
      <c r="J29" s="67"/>
    </row>
    <row r="30" spans="1:18" x14ac:dyDescent="0.25">
      <c r="A30" s="69">
        <v>6800</v>
      </c>
      <c r="B30" s="167" t="s">
        <v>128</v>
      </c>
      <c r="C30" s="63">
        <v>51514</v>
      </c>
      <c r="D30" s="67"/>
      <c r="E30" s="63"/>
      <c r="F30" s="67"/>
      <c r="G30" s="63">
        <f t="shared" si="2"/>
        <v>51514</v>
      </c>
      <c r="H30" s="67"/>
      <c r="I30" s="63"/>
      <c r="J30" s="67"/>
    </row>
    <row r="31" spans="1:18" x14ac:dyDescent="0.25">
      <c r="A31" s="69">
        <v>6900</v>
      </c>
      <c r="B31" s="167" t="s">
        <v>152</v>
      </c>
      <c r="C31" s="63">
        <v>8500</v>
      </c>
      <c r="D31" s="67"/>
      <c r="E31" s="63"/>
      <c r="F31" s="67"/>
      <c r="G31" s="63">
        <f t="shared" si="2"/>
        <v>8500</v>
      </c>
      <c r="H31" s="67"/>
      <c r="I31" s="63"/>
      <c r="J31" s="67"/>
    </row>
    <row r="32" spans="1:18" x14ac:dyDescent="0.25">
      <c r="A32" s="69">
        <v>7000</v>
      </c>
      <c r="B32" s="167" t="s">
        <v>54</v>
      </c>
      <c r="C32" s="63">
        <v>64000</v>
      </c>
      <c r="D32" s="67"/>
      <c r="E32" s="63"/>
      <c r="F32" s="67"/>
      <c r="G32" s="63">
        <f t="shared" si="2"/>
        <v>64000</v>
      </c>
      <c r="H32" s="67"/>
      <c r="I32" s="63"/>
      <c r="J32" s="67"/>
    </row>
    <row r="33" spans="1:18" x14ac:dyDescent="0.25">
      <c r="A33" s="69">
        <v>7500</v>
      </c>
      <c r="B33" s="167" t="s">
        <v>37</v>
      </c>
      <c r="C33" s="63">
        <v>54000</v>
      </c>
      <c r="D33" s="67"/>
      <c r="E33" s="63"/>
      <c r="F33" s="67"/>
      <c r="G33" s="63">
        <f t="shared" si="2"/>
        <v>54000</v>
      </c>
      <c r="H33" s="67"/>
      <c r="I33" s="63"/>
      <c r="J33" s="67"/>
    </row>
    <row r="34" spans="1:18" x14ac:dyDescent="0.25">
      <c r="A34" s="69">
        <v>7780</v>
      </c>
      <c r="B34" s="167" t="s">
        <v>38</v>
      </c>
      <c r="C34" s="63">
        <v>32400</v>
      </c>
      <c r="D34" s="67"/>
      <c r="E34" s="63"/>
      <c r="F34" s="67"/>
      <c r="G34" s="63">
        <f t="shared" si="2"/>
        <v>32400</v>
      </c>
      <c r="H34" s="67"/>
      <c r="I34" s="63"/>
      <c r="J34" s="67"/>
    </row>
    <row r="35" spans="1:18" x14ac:dyDescent="0.25">
      <c r="A35" s="69">
        <v>8100</v>
      </c>
      <c r="B35" s="167" t="s">
        <v>39</v>
      </c>
      <c r="C35" s="63">
        <v>33000</v>
      </c>
      <c r="D35" s="67"/>
      <c r="E35" s="63"/>
      <c r="F35" s="67"/>
      <c r="G35" s="63">
        <f t="shared" si="2"/>
        <v>33000</v>
      </c>
      <c r="H35" s="67"/>
      <c r="I35" s="63"/>
      <c r="J35" s="67"/>
    </row>
    <row r="36" spans="1:18" x14ac:dyDescent="0.25">
      <c r="A36" s="169">
        <v>8800</v>
      </c>
      <c r="B36" s="170" t="s">
        <v>4</v>
      </c>
      <c r="C36" s="80"/>
      <c r="D36" s="77"/>
      <c r="E36" s="80">
        <f>-SUM(G22:G35)+H21</f>
        <v>474478</v>
      </c>
      <c r="F36" s="77"/>
      <c r="G36" s="80">
        <f>E36</f>
        <v>474478</v>
      </c>
      <c r="H36" s="77"/>
      <c r="I36" s="80"/>
      <c r="J36" s="77"/>
    </row>
    <row r="37" spans="1:18" s="157" customFormat="1" ht="20.25" x14ac:dyDescent="0.3">
      <c r="A37" s="172"/>
      <c r="B37" s="184"/>
      <c r="C37" s="82">
        <f t="shared" ref="C37:J37" si="3">SUM(C5:C36)</f>
        <v>8763622</v>
      </c>
      <c r="D37" s="83">
        <f t="shared" si="3"/>
        <v>8763622</v>
      </c>
      <c r="E37" s="82">
        <f t="shared" si="3"/>
        <v>1036478</v>
      </c>
      <c r="F37" s="83">
        <f t="shared" si="3"/>
        <v>1036478</v>
      </c>
      <c r="G37" s="82">
        <f t="shared" si="3"/>
        <v>7461800</v>
      </c>
      <c r="H37" s="83">
        <f t="shared" si="3"/>
        <v>7461800</v>
      </c>
      <c r="I37" s="82">
        <f t="shared" si="3"/>
        <v>1354800</v>
      </c>
      <c r="J37" s="83">
        <f t="shared" si="3"/>
        <v>1354800</v>
      </c>
      <c r="K37" s="47"/>
      <c r="L37" s="47"/>
      <c r="M37" s="47"/>
      <c r="N37" s="47"/>
      <c r="O37" s="47"/>
      <c r="P37" s="47"/>
      <c r="Q37" s="47"/>
      <c r="R37" s="84"/>
    </row>
    <row r="38" spans="1:18" s="47" customFormat="1" x14ac:dyDescent="0.25">
      <c r="C38" s="90"/>
      <c r="D38" s="90">
        <f>C37-D37</f>
        <v>0</v>
      </c>
      <c r="E38" s="90"/>
      <c r="F38" s="90"/>
      <c r="G38" s="90"/>
      <c r="H38" s="90"/>
      <c r="I38" s="90"/>
      <c r="J38" s="90"/>
    </row>
    <row r="39" spans="1:18" s="47" customFormat="1" x14ac:dyDescent="0.25">
      <c r="C39" s="90"/>
      <c r="D39" s="90"/>
      <c r="E39" s="90"/>
      <c r="F39" s="90"/>
      <c r="G39" s="90"/>
      <c r="H39" s="90"/>
      <c r="I39" s="90"/>
      <c r="J39" s="90"/>
    </row>
    <row r="40" spans="1:18" s="47" customFormat="1" x14ac:dyDescent="0.25">
      <c r="B40" s="128" t="s">
        <v>31</v>
      </c>
      <c r="C40" s="90"/>
      <c r="D40" s="90"/>
      <c r="E40" s="90"/>
      <c r="F40" s="90"/>
      <c r="G40" s="90"/>
      <c r="H40" s="90"/>
      <c r="I40" s="90"/>
      <c r="J40" s="90"/>
    </row>
    <row r="41" spans="1:18" s="47" customFormat="1" x14ac:dyDescent="0.25">
      <c r="B41" s="47" t="s">
        <v>153</v>
      </c>
      <c r="C41" s="90"/>
      <c r="D41" s="90"/>
      <c r="E41" s="90">
        <f>320000*0.125*9/12</f>
        <v>30000</v>
      </c>
      <c r="F41" s="90"/>
      <c r="G41" s="90"/>
      <c r="H41" s="90"/>
      <c r="I41" s="90"/>
      <c r="J41" s="90"/>
    </row>
    <row r="42" spans="1:18" s="47" customFormat="1" x14ac:dyDescent="0.25">
      <c r="B42" s="47" t="s">
        <v>154</v>
      </c>
      <c r="C42" s="90"/>
      <c r="D42" s="90"/>
      <c r="E42" s="90">
        <f>260000*0.125</f>
        <v>32500</v>
      </c>
      <c r="F42" s="90"/>
      <c r="G42" s="90"/>
      <c r="H42" s="90"/>
      <c r="I42" s="90"/>
      <c r="J42" s="90"/>
    </row>
    <row r="43" spans="1:18" s="84" customFormat="1" ht="20.25" x14ac:dyDescent="0.3">
      <c r="A43" s="47"/>
      <c r="B43" s="47" t="s">
        <v>16</v>
      </c>
      <c r="C43" s="90"/>
      <c r="D43" s="90"/>
      <c r="E43" s="91">
        <f>SUM(E41:E42)</f>
        <v>62500</v>
      </c>
      <c r="F43" s="90"/>
      <c r="G43" s="90"/>
      <c r="H43" s="90"/>
      <c r="I43" s="90"/>
      <c r="J43" s="90"/>
      <c r="K43" s="47"/>
      <c r="L43" s="47"/>
      <c r="M43" s="47"/>
      <c r="N43" s="47"/>
      <c r="O43" s="47"/>
      <c r="P43" s="47"/>
      <c r="Q43" s="47"/>
    </row>
    <row r="44" spans="1:18" s="47" customFormat="1" x14ac:dyDescent="0.25">
      <c r="C44" s="90"/>
      <c r="D44" s="90"/>
      <c r="E44" s="90"/>
      <c r="F44" s="90"/>
      <c r="G44" s="90"/>
      <c r="H44" s="90"/>
      <c r="I44" s="90"/>
      <c r="J44" s="90"/>
    </row>
    <row r="45" spans="1:18" s="47" customFormat="1" x14ac:dyDescent="0.25">
      <c r="B45" s="47" t="s">
        <v>155</v>
      </c>
      <c r="C45" s="90"/>
      <c r="D45" s="90"/>
      <c r="E45" s="90">
        <v>25000</v>
      </c>
      <c r="F45" s="90"/>
      <c r="G45" s="90"/>
      <c r="H45" s="90"/>
      <c r="I45" s="90"/>
      <c r="J45" s="90"/>
    </row>
    <row r="46" spans="1:18" s="47" customFormat="1" x14ac:dyDescent="0.25">
      <c r="C46" s="90"/>
      <c r="D46" s="90"/>
      <c r="E46" s="90"/>
      <c r="F46" s="90"/>
      <c r="G46" s="90"/>
      <c r="H46" s="90"/>
      <c r="I46" s="90"/>
      <c r="J46" s="90"/>
    </row>
    <row r="47" spans="1:18" s="47" customFormat="1" x14ac:dyDescent="0.25">
      <c r="B47" s="47" t="s">
        <v>156</v>
      </c>
      <c r="C47" s="90"/>
      <c r="D47" s="90"/>
      <c r="E47" s="90">
        <v>148500</v>
      </c>
      <c r="F47" s="90"/>
      <c r="G47" s="90"/>
      <c r="H47" s="90"/>
      <c r="I47" s="90"/>
      <c r="J47" s="90"/>
    </row>
    <row r="48" spans="1:18" s="47" customFormat="1" x14ac:dyDescent="0.25">
      <c r="B48" s="47" t="s">
        <v>157</v>
      </c>
      <c r="C48" s="90"/>
      <c r="D48" s="90"/>
      <c r="E48" s="90">
        <f>E47/11</f>
        <v>13500</v>
      </c>
      <c r="F48" s="90"/>
      <c r="G48" s="90"/>
      <c r="H48" s="90"/>
      <c r="I48" s="90"/>
      <c r="J48" s="90"/>
    </row>
    <row r="49" spans="2:10" s="47" customFormat="1" x14ac:dyDescent="0.25">
      <c r="B49" s="47" t="s">
        <v>158</v>
      </c>
      <c r="C49" s="90"/>
      <c r="D49" s="90"/>
      <c r="E49" s="90"/>
      <c r="F49" s="90"/>
      <c r="G49" s="90"/>
      <c r="H49" s="90"/>
      <c r="I49" s="90"/>
      <c r="J49" s="90"/>
    </row>
    <row r="50" spans="2:10" s="47" customFormat="1" x14ac:dyDescent="0.25">
      <c r="C50" s="90"/>
      <c r="D50" s="90"/>
      <c r="E50" s="90"/>
      <c r="F50" s="90"/>
      <c r="G50" s="90"/>
      <c r="H50" s="90"/>
      <c r="I50" s="90"/>
      <c r="J50" s="90"/>
    </row>
    <row r="51" spans="2:10" s="47" customFormat="1" x14ac:dyDescent="0.25">
      <c r="C51" s="90"/>
      <c r="D51" s="90"/>
      <c r="E51" s="90"/>
      <c r="F51" s="90"/>
      <c r="G51" s="90"/>
      <c r="H51" s="90"/>
      <c r="I51" s="90"/>
      <c r="J51" s="90"/>
    </row>
    <row r="52" spans="2:10" s="47" customFormat="1" x14ac:dyDescent="0.25">
      <c r="C52" s="90"/>
      <c r="D52" s="90"/>
      <c r="E52" s="90"/>
      <c r="F52" s="90"/>
      <c r="G52" s="90"/>
      <c r="H52" s="90"/>
      <c r="I52" s="90"/>
      <c r="J52" s="90"/>
    </row>
    <row r="53" spans="2:10" s="47" customFormat="1" x14ac:dyDescent="0.25">
      <c r="C53" s="90"/>
      <c r="D53" s="90"/>
      <c r="E53" s="90"/>
      <c r="F53" s="90"/>
      <c r="G53" s="90"/>
      <c r="H53" s="90"/>
      <c r="I53" s="90"/>
      <c r="J53" s="90"/>
    </row>
    <row r="54" spans="2:10" s="47" customFormat="1" x14ac:dyDescent="0.25">
      <c r="C54" s="90"/>
      <c r="D54" s="90"/>
      <c r="E54" s="90"/>
      <c r="F54" s="90"/>
      <c r="G54" s="90"/>
      <c r="H54" s="90"/>
      <c r="I54" s="90"/>
      <c r="J54" s="90"/>
    </row>
    <row r="55" spans="2:10" s="47" customFormat="1" x14ac:dyDescent="0.25">
      <c r="C55" s="90"/>
      <c r="D55" s="90"/>
      <c r="E55" s="90"/>
      <c r="F55" s="90"/>
      <c r="G55" s="90"/>
      <c r="H55" s="90"/>
      <c r="I55" s="90"/>
      <c r="J55" s="90"/>
    </row>
    <row r="56" spans="2:10" s="47" customFormat="1" x14ac:dyDescent="0.25">
      <c r="C56" s="90"/>
      <c r="D56" s="90"/>
      <c r="E56" s="90"/>
      <c r="F56" s="90"/>
      <c r="G56" s="90"/>
      <c r="H56" s="90"/>
      <c r="I56" s="90"/>
      <c r="J56" s="90"/>
    </row>
    <row r="57" spans="2:10" s="47" customFormat="1" x14ac:dyDescent="0.25">
      <c r="C57" s="90"/>
      <c r="D57" s="90"/>
      <c r="E57" s="90"/>
      <c r="F57" s="90"/>
      <c r="G57" s="90"/>
      <c r="H57" s="90"/>
      <c r="I57" s="90"/>
      <c r="J57" s="90"/>
    </row>
    <row r="58" spans="2:10" s="47" customFormat="1" x14ac:dyDescent="0.25">
      <c r="C58" s="90"/>
      <c r="D58" s="90"/>
      <c r="E58" s="90"/>
      <c r="F58" s="90"/>
      <c r="G58" s="90"/>
      <c r="H58" s="90"/>
      <c r="I58" s="90"/>
      <c r="J58" s="90"/>
    </row>
    <row r="59" spans="2:10" s="47" customFormat="1" x14ac:dyDescent="0.25">
      <c r="C59" s="90"/>
      <c r="D59" s="90"/>
      <c r="E59" s="90"/>
      <c r="F59" s="90"/>
      <c r="G59" s="90"/>
      <c r="H59" s="90"/>
      <c r="I59" s="90"/>
      <c r="J59" s="90"/>
    </row>
    <row r="60" spans="2:10" s="47" customFormat="1" x14ac:dyDescent="0.25">
      <c r="C60" s="90"/>
      <c r="D60" s="90"/>
      <c r="E60" s="90"/>
      <c r="F60" s="90"/>
      <c r="G60" s="90"/>
      <c r="H60" s="90"/>
      <c r="I60" s="90"/>
      <c r="J60" s="90"/>
    </row>
    <row r="61" spans="2:10" s="47" customFormat="1" x14ac:dyDescent="0.25">
      <c r="C61" s="90"/>
      <c r="D61" s="90"/>
      <c r="E61" s="90"/>
      <c r="F61" s="90"/>
      <c r="G61" s="90"/>
      <c r="H61" s="90"/>
      <c r="I61" s="90"/>
      <c r="J61" s="90"/>
    </row>
    <row r="62" spans="2:10" s="47" customFormat="1" x14ac:dyDescent="0.25">
      <c r="C62" s="90"/>
      <c r="D62" s="90"/>
      <c r="E62" s="90"/>
      <c r="F62" s="90"/>
      <c r="G62" s="90"/>
      <c r="H62" s="90"/>
      <c r="I62" s="90"/>
      <c r="J62" s="90"/>
    </row>
    <row r="63" spans="2:10" s="47" customFormat="1" x14ac:dyDescent="0.25">
      <c r="C63" s="90"/>
      <c r="D63" s="90"/>
      <c r="E63" s="90"/>
      <c r="F63" s="90"/>
      <c r="G63" s="90"/>
      <c r="H63" s="90"/>
      <c r="I63" s="90"/>
      <c r="J63" s="90"/>
    </row>
    <row r="64" spans="2:10" s="47" customFormat="1" x14ac:dyDescent="0.25">
      <c r="C64" s="90"/>
      <c r="D64" s="90"/>
      <c r="E64" s="90"/>
      <c r="F64" s="90"/>
      <c r="G64" s="90"/>
      <c r="H64" s="90"/>
      <c r="I64" s="90"/>
      <c r="J64" s="90"/>
    </row>
    <row r="65" spans="3:10" s="47" customFormat="1" x14ac:dyDescent="0.25">
      <c r="C65" s="90"/>
      <c r="D65" s="90"/>
      <c r="E65" s="90"/>
      <c r="F65" s="90"/>
      <c r="G65" s="90"/>
      <c r="H65" s="90"/>
      <c r="I65" s="90"/>
      <c r="J65" s="90"/>
    </row>
    <row r="66" spans="3:10" s="47" customFormat="1" x14ac:dyDescent="0.25">
      <c r="C66" s="90"/>
      <c r="D66" s="90"/>
      <c r="E66" s="90"/>
      <c r="F66" s="90"/>
      <c r="G66" s="90"/>
      <c r="H66" s="90"/>
      <c r="I66" s="90"/>
      <c r="J66" s="90"/>
    </row>
    <row r="67" spans="3:10" s="47" customFormat="1" x14ac:dyDescent="0.25">
      <c r="C67" s="90"/>
      <c r="D67" s="90"/>
      <c r="E67" s="90"/>
      <c r="F67" s="90"/>
      <c r="G67" s="90"/>
      <c r="H67" s="90"/>
      <c r="I67" s="90"/>
      <c r="J67" s="90"/>
    </row>
    <row r="68" spans="3:10" s="47" customFormat="1" x14ac:dyDescent="0.25">
      <c r="C68" s="90"/>
      <c r="D68" s="90"/>
      <c r="E68" s="90"/>
      <c r="F68" s="90"/>
      <c r="G68" s="90"/>
      <c r="H68" s="90"/>
      <c r="I68" s="90"/>
      <c r="J68" s="90"/>
    </row>
    <row r="69" spans="3:10" s="47" customFormat="1" x14ac:dyDescent="0.25">
      <c r="C69" s="90"/>
      <c r="D69" s="90"/>
      <c r="E69" s="90"/>
      <c r="F69" s="90"/>
      <c r="G69" s="90"/>
      <c r="H69" s="90"/>
      <c r="I69" s="90"/>
      <c r="J69" s="90"/>
    </row>
    <row r="70" spans="3:10" s="47" customFormat="1" x14ac:dyDescent="0.25">
      <c r="C70" s="90"/>
      <c r="D70" s="90"/>
      <c r="E70" s="90"/>
      <c r="F70" s="90"/>
      <c r="G70" s="90"/>
      <c r="H70" s="90"/>
      <c r="I70" s="90"/>
      <c r="J70" s="90"/>
    </row>
    <row r="71" spans="3:10" s="47" customFormat="1" x14ac:dyDescent="0.25">
      <c r="C71" s="90"/>
      <c r="D71" s="90"/>
      <c r="E71" s="90"/>
      <c r="F71" s="90"/>
      <c r="G71" s="90"/>
      <c r="H71" s="90"/>
      <c r="I71" s="90"/>
      <c r="J71" s="90"/>
    </row>
    <row r="72" spans="3:10" s="47" customFormat="1" x14ac:dyDescent="0.25">
      <c r="C72" s="90"/>
      <c r="D72" s="90"/>
      <c r="E72" s="90"/>
      <c r="F72" s="90"/>
      <c r="G72" s="90"/>
      <c r="H72" s="90"/>
      <c r="I72" s="90"/>
      <c r="J72" s="90"/>
    </row>
    <row r="73" spans="3:10" s="47" customFormat="1" x14ac:dyDescent="0.25">
      <c r="C73" s="90"/>
      <c r="D73" s="90"/>
      <c r="E73" s="90"/>
      <c r="F73" s="90"/>
      <c r="G73" s="90"/>
      <c r="H73" s="90"/>
      <c r="I73" s="90"/>
      <c r="J73" s="90"/>
    </row>
    <row r="74" spans="3:10" s="47" customFormat="1" x14ac:dyDescent="0.25">
      <c r="C74" s="90"/>
      <c r="D74" s="90"/>
      <c r="E74" s="90"/>
      <c r="F74" s="90"/>
      <c r="G74" s="90"/>
      <c r="H74" s="90"/>
      <c r="I74" s="90"/>
      <c r="J74" s="90"/>
    </row>
    <row r="75" spans="3:10" s="47" customFormat="1" x14ac:dyDescent="0.25">
      <c r="C75" s="90"/>
      <c r="D75" s="90"/>
      <c r="E75" s="90"/>
      <c r="F75" s="90"/>
      <c r="G75" s="90"/>
      <c r="H75" s="90"/>
      <c r="I75" s="90"/>
      <c r="J75" s="90"/>
    </row>
    <row r="76" spans="3:10" s="47" customFormat="1" x14ac:dyDescent="0.25">
      <c r="C76" s="90"/>
      <c r="D76" s="90"/>
      <c r="E76" s="90"/>
      <c r="F76" s="90"/>
      <c r="G76" s="90"/>
      <c r="H76" s="90"/>
      <c r="I76" s="90"/>
      <c r="J76" s="90"/>
    </row>
    <row r="77" spans="3:10" s="47" customFormat="1" x14ac:dyDescent="0.25">
      <c r="C77" s="90"/>
      <c r="D77" s="90"/>
      <c r="E77" s="90"/>
      <c r="F77" s="90"/>
      <c r="G77" s="90"/>
      <c r="H77" s="90"/>
      <c r="I77" s="90"/>
      <c r="J77" s="90"/>
    </row>
    <row r="78" spans="3:10" s="47" customFormat="1" x14ac:dyDescent="0.25">
      <c r="C78" s="90"/>
      <c r="D78" s="90"/>
      <c r="E78" s="90"/>
      <c r="F78" s="90"/>
      <c r="G78" s="90"/>
      <c r="H78" s="90"/>
      <c r="I78" s="90"/>
      <c r="J78" s="90"/>
    </row>
    <row r="79" spans="3:10" s="47" customFormat="1" x14ac:dyDescent="0.25">
      <c r="C79" s="90"/>
      <c r="D79" s="90"/>
      <c r="E79" s="90"/>
      <c r="F79" s="90"/>
      <c r="G79" s="90"/>
      <c r="H79" s="90"/>
      <c r="I79" s="90"/>
      <c r="J79" s="90"/>
    </row>
    <row r="80" spans="3:10" s="47" customFormat="1" x14ac:dyDescent="0.25">
      <c r="C80" s="90"/>
      <c r="D80" s="90"/>
      <c r="E80" s="90"/>
      <c r="F80" s="90"/>
      <c r="G80" s="90"/>
      <c r="H80" s="90"/>
      <c r="I80" s="90"/>
      <c r="J80" s="90"/>
    </row>
    <row r="81" spans="3:10" s="47" customFormat="1" x14ac:dyDescent="0.25">
      <c r="C81" s="90"/>
      <c r="D81" s="90"/>
      <c r="E81" s="90"/>
      <c r="F81" s="90"/>
      <c r="G81" s="90"/>
      <c r="H81" s="90"/>
      <c r="I81" s="90"/>
      <c r="J81" s="90"/>
    </row>
    <row r="82" spans="3:10" s="47" customFormat="1" x14ac:dyDescent="0.25">
      <c r="C82" s="90"/>
      <c r="D82" s="90"/>
      <c r="E82" s="90"/>
      <c r="F82" s="90"/>
      <c r="G82" s="90"/>
      <c r="H82" s="90"/>
      <c r="I82" s="90"/>
      <c r="J82" s="90"/>
    </row>
    <row r="83" spans="3:10" s="47" customFormat="1" x14ac:dyDescent="0.25">
      <c r="C83" s="90"/>
      <c r="D83" s="90"/>
      <c r="E83" s="90"/>
      <c r="F83" s="90"/>
      <c r="G83" s="90"/>
      <c r="H83" s="90"/>
      <c r="I83" s="90"/>
      <c r="J83" s="90"/>
    </row>
    <row r="84" spans="3:10" s="47" customFormat="1" x14ac:dyDescent="0.25">
      <c r="C84" s="90"/>
      <c r="D84" s="90"/>
      <c r="E84" s="90"/>
      <c r="F84" s="90"/>
      <c r="G84" s="90"/>
      <c r="H84" s="90"/>
      <c r="I84" s="90"/>
      <c r="J84" s="90"/>
    </row>
    <row r="85" spans="3:10" s="47" customFormat="1" x14ac:dyDescent="0.25">
      <c r="C85" s="90"/>
      <c r="D85" s="90"/>
      <c r="E85" s="90"/>
      <c r="F85" s="90"/>
      <c r="G85" s="90"/>
      <c r="H85" s="90"/>
      <c r="I85" s="90"/>
      <c r="J85" s="90"/>
    </row>
    <row r="86" spans="3:10" s="47" customFormat="1" x14ac:dyDescent="0.25">
      <c r="C86" s="90"/>
      <c r="D86" s="90"/>
      <c r="E86" s="90"/>
      <c r="F86" s="90"/>
      <c r="G86" s="90"/>
      <c r="H86" s="90"/>
      <c r="I86" s="90"/>
      <c r="J86" s="90"/>
    </row>
    <row r="87" spans="3:10" s="47" customFormat="1" x14ac:dyDescent="0.25">
      <c r="C87" s="90"/>
      <c r="D87" s="90"/>
      <c r="E87" s="90"/>
      <c r="F87" s="90"/>
      <c r="G87" s="90"/>
      <c r="H87" s="90"/>
      <c r="I87" s="90"/>
      <c r="J87" s="90"/>
    </row>
    <row r="88" spans="3:10" s="47" customFormat="1" x14ac:dyDescent="0.25">
      <c r="C88" s="90"/>
      <c r="D88" s="90"/>
      <c r="E88" s="90"/>
      <c r="F88" s="90"/>
      <c r="G88" s="90"/>
      <c r="H88" s="90"/>
      <c r="I88" s="90"/>
      <c r="J88" s="90"/>
    </row>
    <row r="89" spans="3:10" s="47" customFormat="1" x14ac:dyDescent="0.25">
      <c r="C89" s="90"/>
      <c r="D89" s="90"/>
      <c r="E89" s="90"/>
      <c r="F89" s="90"/>
      <c r="G89" s="90"/>
      <c r="H89" s="90"/>
      <c r="I89" s="90"/>
      <c r="J89" s="90"/>
    </row>
    <row r="90" spans="3:10" s="47" customFormat="1" x14ac:dyDescent="0.25">
      <c r="C90" s="90"/>
      <c r="D90" s="90"/>
      <c r="E90" s="90"/>
      <c r="F90" s="90"/>
      <c r="G90" s="90"/>
      <c r="H90" s="90"/>
      <c r="I90" s="90"/>
      <c r="J90" s="90"/>
    </row>
    <row r="91" spans="3:10" s="47" customFormat="1" x14ac:dyDescent="0.25">
      <c r="C91" s="90"/>
      <c r="D91" s="90"/>
      <c r="E91" s="90"/>
      <c r="F91" s="90"/>
      <c r="G91" s="90"/>
      <c r="H91" s="90"/>
      <c r="I91" s="90"/>
      <c r="J91" s="90"/>
    </row>
    <row r="92" spans="3:10" s="47" customFormat="1" x14ac:dyDescent="0.25">
      <c r="C92" s="90"/>
      <c r="D92" s="90"/>
      <c r="E92" s="90"/>
      <c r="F92" s="90"/>
      <c r="G92" s="90"/>
      <c r="H92" s="90"/>
      <c r="I92" s="90"/>
      <c r="J92" s="90"/>
    </row>
    <row r="93" spans="3:10" s="47" customFormat="1" x14ac:dyDescent="0.25">
      <c r="C93" s="90"/>
      <c r="D93" s="90"/>
      <c r="E93" s="90"/>
      <c r="F93" s="90"/>
      <c r="G93" s="90"/>
      <c r="H93" s="90"/>
      <c r="I93" s="90"/>
      <c r="J93" s="90"/>
    </row>
    <row r="94" spans="3:10" s="47" customFormat="1" x14ac:dyDescent="0.25">
      <c r="C94" s="90"/>
      <c r="D94" s="90"/>
      <c r="E94" s="90"/>
      <c r="F94" s="90"/>
      <c r="G94" s="90"/>
      <c r="H94" s="90"/>
      <c r="I94" s="90"/>
      <c r="J94" s="90"/>
    </row>
    <row r="95" spans="3:10" s="47" customFormat="1" x14ac:dyDescent="0.25">
      <c r="C95" s="90"/>
      <c r="D95" s="90"/>
      <c r="E95" s="90"/>
      <c r="F95" s="90"/>
      <c r="G95" s="90"/>
      <c r="H95" s="90"/>
      <c r="I95" s="90"/>
      <c r="J95" s="90"/>
    </row>
    <row r="96" spans="3:10" s="47" customFormat="1" x14ac:dyDescent="0.25">
      <c r="C96" s="90"/>
      <c r="D96" s="90"/>
      <c r="E96" s="90"/>
      <c r="F96" s="90"/>
      <c r="G96" s="90"/>
      <c r="H96" s="90"/>
      <c r="I96" s="90"/>
      <c r="J96" s="90"/>
    </row>
    <row r="97" spans="3:10" s="47" customFormat="1" x14ac:dyDescent="0.25">
      <c r="C97" s="90"/>
      <c r="D97" s="90"/>
      <c r="E97" s="90"/>
      <c r="F97" s="90"/>
      <c r="G97" s="90"/>
      <c r="H97" s="90"/>
      <c r="I97" s="90"/>
      <c r="J97" s="90"/>
    </row>
    <row r="98" spans="3:10" s="47" customFormat="1" x14ac:dyDescent="0.25">
      <c r="C98" s="90"/>
      <c r="D98" s="90"/>
      <c r="E98" s="90"/>
      <c r="F98" s="90"/>
      <c r="G98" s="90"/>
      <c r="H98" s="90"/>
      <c r="I98" s="90"/>
      <c r="J98" s="90"/>
    </row>
    <row r="99" spans="3:10" s="47" customFormat="1" x14ac:dyDescent="0.25">
      <c r="C99" s="90"/>
      <c r="D99" s="90"/>
      <c r="E99" s="90"/>
      <c r="F99" s="90"/>
      <c r="G99" s="90"/>
      <c r="H99" s="90"/>
      <c r="I99" s="90"/>
      <c r="J99" s="90"/>
    </row>
    <row r="100" spans="3:10" s="47" customFormat="1" x14ac:dyDescent="0.25">
      <c r="C100" s="90"/>
      <c r="D100" s="90"/>
      <c r="E100" s="90"/>
      <c r="F100" s="90"/>
      <c r="G100" s="90"/>
      <c r="H100" s="90"/>
      <c r="I100" s="90"/>
      <c r="J100" s="90"/>
    </row>
    <row r="101" spans="3:10" s="47" customFormat="1" x14ac:dyDescent="0.25">
      <c r="C101" s="90"/>
      <c r="D101" s="90"/>
      <c r="E101" s="90"/>
      <c r="F101" s="90"/>
      <c r="G101" s="90"/>
      <c r="H101" s="90"/>
      <c r="I101" s="90"/>
      <c r="J101" s="90"/>
    </row>
    <row r="102" spans="3:10" s="47" customFormat="1" x14ac:dyDescent="0.25">
      <c r="C102" s="90"/>
      <c r="D102" s="90"/>
      <c r="E102" s="90"/>
      <c r="F102" s="90"/>
      <c r="G102" s="90"/>
      <c r="H102" s="90"/>
      <c r="I102" s="90"/>
      <c r="J102" s="90"/>
    </row>
    <row r="103" spans="3:10" s="47" customFormat="1" x14ac:dyDescent="0.25">
      <c r="C103" s="90"/>
      <c r="D103" s="90"/>
      <c r="E103" s="90"/>
      <c r="F103" s="90"/>
      <c r="G103" s="90"/>
      <c r="H103" s="90"/>
      <c r="I103" s="90"/>
      <c r="J103" s="90"/>
    </row>
    <row r="104" spans="3:10" s="47" customFormat="1" x14ac:dyDescent="0.25">
      <c r="C104" s="90"/>
      <c r="D104" s="90"/>
      <c r="E104" s="90"/>
      <c r="F104" s="90"/>
      <c r="G104" s="90"/>
      <c r="H104" s="90"/>
      <c r="I104" s="90"/>
      <c r="J104" s="90"/>
    </row>
    <row r="105" spans="3:10" s="47" customFormat="1" x14ac:dyDescent="0.25">
      <c r="C105" s="90"/>
      <c r="D105" s="90"/>
      <c r="E105" s="90"/>
      <c r="F105" s="90"/>
      <c r="G105" s="90"/>
      <c r="H105" s="90"/>
      <c r="I105" s="90"/>
      <c r="J105" s="90"/>
    </row>
    <row r="106" spans="3:10" s="47" customFormat="1" x14ac:dyDescent="0.25">
      <c r="C106" s="90"/>
      <c r="D106" s="90"/>
      <c r="E106" s="90"/>
      <c r="F106" s="90"/>
      <c r="G106" s="90"/>
      <c r="H106" s="90"/>
      <c r="I106" s="90"/>
      <c r="J106" s="90"/>
    </row>
    <row r="107" spans="3:10" s="47" customFormat="1" x14ac:dyDescent="0.25">
      <c r="C107" s="90"/>
      <c r="D107" s="90"/>
      <c r="E107" s="90"/>
      <c r="F107" s="90"/>
      <c r="G107" s="90"/>
      <c r="H107" s="90"/>
      <c r="I107" s="90"/>
      <c r="J107" s="90"/>
    </row>
    <row r="108" spans="3:10" s="47" customFormat="1" x14ac:dyDescent="0.25">
      <c r="C108" s="90"/>
      <c r="D108" s="90"/>
      <c r="E108" s="90"/>
      <c r="F108" s="90"/>
      <c r="G108" s="90"/>
      <c r="H108" s="90"/>
      <c r="I108" s="90"/>
      <c r="J108" s="90"/>
    </row>
    <row r="109" spans="3:10" s="47" customFormat="1" x14ac:dyDescent="0.25">
      <c r="C109" s="90"/>
      <c r="D109" s="90"/>
      <c r="E109" s="90"/>
      <c r="F109" s="90"/>
      <c r="G109" s="90"/>
      <c r="H109" s="90"/>
      <c r="I109" s="90"/>
      <c r="J109" s="90"/>
    </row>
    <row r="110" spans="3:10" s="47" customFormat="1" x14ac:dyDescent="0.25">
      <c r="C110" s="90"/>
      <c r="D110" s="90"/>
      <c r="E110" s="90"/>
      <c r="F110" s="90"/>
      <c r="G110" s="90"/>
      <c r="H110" s="90"/>
      <c r="I110" s="90"/>
      <c r="J110" s="90"/>
    </row>
    <row r="111" spans="3:10" s="47" customFormat="1" x14ac:dyDescent="0.25">
      <c r="C111" s="90"/>
      <c r="D111" s="90"/>
      <c r="E111" s="90"/>
      <c r="F111" s="90"/>
      <c r="G111" s="90"/>
      <c r="H111" s="90"/>
      <c r="I111" s="90"/>
      <c r="J111" s="90"/>
    </row>
    <row r="112" spans="3:10" s="47" customFormat="1" x14ac:dyDescent="0.25">
      <c r="C112" s="90"/>
      <c r="D112" s="90"/>
      <c r="E112" s="90"/>
      <c r="F112" s="90"/>
      <c r="G112" s="90"/>
      <c r="H112" s="90"/>
      <c r="I112" s="90"/>
      <c r="J112" s="90"/>
    </row>
    <row r="113" spans="3:10" s="47" customFormat="1" x14ac:dyDescent="0.25">
      <c r="C113" s="90"/>
      <c r="D113" s="90"/>
      <c r="E113" s="90"/>
      <c r="F113" s="90"/>
      <c r="G113" s="90"/>
      <c r="H113" s="90"/>
      <c r="I113" s="90"/>
      <c r="J113" s="90"/>
    </row>
    <row r="114" spans="3:10" s="47" customFormat="1" x14ac:dyDescent="0.25">
      <c r="C114" s="90"/>
      <c r="D114" s="90"/>
      <c r="E114" s="90"/>
      <c r="F114" s="90"/>
      <c r="G114" s="90"/>
      <c r="H114" s="90"/>
      <c r="I114" s="90"/>
      <c r="J114" s="90"/>
    </row>
    <row r="115" spans="3:10" s="47" customFormat="1" x14ac:dyDescent="0.25">
      <c r="C115" s="90"/>
      <c r="D115" s="90"/>
      <c r="E115" s="90"/>
      <c r="F115" s="90"/>
      <c r="G115" s="90"/>
      <c r="H115" s="90"/>
      <c r="I115" s="90"/>
      <c r="J115" s="90"/>
    </row>
    <row r="116" spans="3:10" s="47" customFormat="1" x14ac:dyDescent="0.25">
      <c r="C116" s="90"/>
      <c r="D116" s="90"/>
      <c r="E116" s="90"/>
      <c r="F116" s="90"/>
      <c r="G116" s="90"/>
      <c r="H116" s="90"/>
      <c r="I116" s="90"/>
      <c r="J116" s="90"/>
    </row>
    <row r="117" spans="3:10" s="47" customFormat="1" x14ac:dyDescent="0.25">
      <c r="C117" s="90"/>
      <c r="D117" s="90"/>
      <c r="E117" s="90"/>
      <c r="F117" s="90"/>
      <c r="G117" s="90"/>
      <c r="H117" s="90"/>
      <c r="I117" s="90"/>
      <c r="J117" s="90"/>
    </row>
    <row r="118" spans="3:10" s="47" customFormat="1" x14ac:dyDescent="0.25">
      <c r="C118" s="90"/>
      <c r="D118" s="90"/>
      <c r="E118" s="90"/>
      <c r="F118" s="90"/>
      <c r="G118" s="90"/>
      <c r="H118" s="90"/>
      <c r="I118" s="90"/>
      <c r="J118" s="90"/>
    </row>
    <row r="119" spans="3:10" s="47" customFormat="1" x14ac:dyDescent="0.25">
      <c r="C119" s="90"/>
      <c r="D119" s="90"/>
      <c r="E119" s="90"/>
      <c r="F119" s="90"/>
      <c r="G119" s="90"/>
      <c r="H119" s="90"/>
      <c r="I119" s="90"/>
      <c r="J119" s="90"/>
    </row>
    <row r="120" spans="3:10" s="47" customFormat="1" x14ac:dyDescent="0.25">
      <c r="C120" s="90"/>
      <c r="D120" s="90"/>
      <c r="E120" s="90"/>
      <c r="F120" s="90"/>
      <c r="G120" s="90"/>
      <c r="H120" s="90"/>
      <c r="I120" s="90"/>
      <c r="J120" s="90"/>
    </row>
    <row r="121" spans="3:10" s="47" customFormat="1" x14ac:dyDescent="0.25">
      <c r="C121" s="90"/>
      <c r="D121" s="90"/>
      <c r="E121" s="90"/>
      <c r="F121" s="90"/>
      <c r="G121" s="90"/>
      <c r="H121" s="90"/>
      <c r="I121" s="90"/>
      <c r="J121" s="90"/>
    </row>
    <row r="122" spans="3:10" s="47" customFormat="1" x14ac:dyDescent="0.25">
      <c r="C122" s="90"/>
      <c r="D122" s="90"/>
      <c r="E122" s="90"/>
      <c r="F122" s="90"/>
      <c r="G122" s="90"/>
      <c r="H122" s="90"/>
      <c r="I122" s="90"/>
      <c r="J122" s="90"/>
    </row>
    <row r="123" spans="3:10" s="47" customFormat="1" x14ac:dyDescent="0.25">
      <c r="C123" s="90"/>
      <c r="D123" s="90"/>
      <c r="E123" s="90"/>
      <c r="F123" s="90"/>
      <c r="G123" s="90"/>
      <c r="H123" s="90"/>
      <c r="I123" s="90"/>
      <c r="J123" s="90"/>
    </row>
    <row r="124" spans="3:10" s="47" customFormat="1" x14ac:dyDescent="0.25">
      <c r="C124" s="90"/>
      <c r="D124" s="90"/>
      <c r="E124" s="90"/>
      <c r="F124" s="90"/>
      <c r="G124" s="90"/>
      <c r="H124" s="90"/>
      <c r="I124" s="90"/>
      <c r="J124" s="90"/>
    </row>
    <row r="125" spans="3:10" s="47" customFormat="1" x14ac:dyDescent="0.25">
      <c r="C125" s="90"/>
      <c r="D125" s="90"/>
      <c r="E125" s="90"/>
      <c r="F125" s="90"/>
      <c r="G125" s="90"/>
      <c r="H125" s="90"/>
      <c r="I125" s="90"/>
      <c r="J125" s="90"/>
    </row>
    <row r="126" spans="3:10" s="47" customFormat="1" x14ac:dyDescent="0.25">
      <c r="C126" s="90"/>
      <c r="D126" s="90"/>
      <c r="E126" s="90"/>
      <c r="F126" s="90"/>
      <c r="G126" s="90"/>
      <c r="H126" s="90"/>
      <c r="I126" s="90"/>
      <c r="J126" s="90"/>
    </row>
    <row r="127" spans="3:10" s="47" customFormat="1" x14ac:dyDescent="0.25">
      <c r="C127" s="90"/>
      <c r="D127" s="90"/>
      <c r="E127" s="90"/>
      <c r="F127" s="90"/>
      <c r="G127" s="90"/>
      <c r="H127" s="90"/>
      <c r="I127" s="90"/>
      <c r="J127" s="90"/>
    </row>
    <row r="128" spans="3:10" s="47" customFormat="1" x14ac:dyDescent="0.25">
      <c r="C128" s="90"/>
      <c r="D128" s="90"/>
      <c r="E128" s="90"/>
      <c r="F128" s="90"/>
      <c r="G128" s="90"/>
      <c r="H128" s="90"/>
      <c r="I128" s="90"/>
      <c r="J128" s="90"/>
    </row>
    <row r="129" spans="3:10" s="47" customFormat="1" x14ac:dyDescent="0.25">
      <c r="C129" s="90"/>
      <c r="D129" s="90"/>
      <c r="E129" s="90"/>
      <c r="F129" s="90"/>
      <c r="G129" s="90"/>
      <c r="H129" s="90"/>
      <c r="I129" s="90"/>
      <c r="J129" s="90"/>
    </row>
    <row r="130" spans="3:10" s="47" customFormat="1" x14ac:dyDescent="0.25">
      <c r="C130" s="90"/>
      <c r="D130" s="90"/>
      <c r="E130" s="90"/>
      <c r="F130" s="90"/>
      <c r="G130" s="90"/>
      <c r="H130" s="90"/>
      <c r="I130" s="90"/>
      <c r="J130" s="90"/>
    </row>
    <row r="131" spans="3:10" s="47" customFormat="1" x14ac:dyDescent="0.25">
      <c r="C131" s="90"/>
      <c r="D131" s="90"/>
      <c r="E131" s="90"/>
      <c r="F131" s="90"/>
      <c r="G131" s="90"/>
      <c r="H131" s="90"/>
      <c r="I131" s="90"/>
      <c r="J131" s="90"/>
    </row>
    <row r="132" spans="3:10" s="47" customFormat="1" x14ac:dyDescent="0.25">
      <c r="C132" s="90"/>
      <c r="D132" s="90"/>
      <c r="E132" s="90"/>
      <c r="F132" s="90"/>
      <c r="G132" s="90"/>
      <c r="H132" s="90"/>
      <c r="I132" s="90"/>
      <c r="J132" s="90"/>
    </row>
    <row r="133" spans="3:10" s="47" customFormat="1" x14ac:dyDescent="0.25">
      <c r="C133" s="90"/>
      <c r="D133" s="90"/>
      <c r="E133" s="90"/>
      <c r="F133" s="90"/>
      <c r="G133" s="90"/>
      <c r="H133" s="90"/>
      <c r="I133" s="90"/>
      <c r="J133" s="90"/>
    </row>
    <row r="134" spans="3:10" s="47" customFormat="1" x14ac:dyDescent="0.25">
      <c r="C134" s="90"/>
      <c r="D134" s="90"/>
      <c r="E134" s="90"/>
      <c r="F134" s="90"/>
      <c r="G134" s="90"/>
      <c r="H134" s="90"/>
      <c r="I134" s="90"/>
      <c r="J134" s="90"/>
    </row>
    <row r="135" spans="3:10" s="47" customFormat="1" x14ac:dyDescent="0.25">
      <c r="C135" s="90"/>
      <c r="D135" s="90"/>
      <c r="E135" s="90"/>
      <c r="F135" s="90"/>
      <c r="G135" s="90"/>
      <c r="H135" s="90"/>
      <c r="I135" s="90"/>
      <c r="J135" s="90"/>
    </row>
    <row r="136" spans="3:10" s="47" customFormat="1" x14ac:dyDescent="0.25">
      <c r="C136" s="90"/>
      <c r="D136" s="90"/>
      <c r="E136" s="90"/>
      <c r="F136" s="90"/>
      <c r="G136" s="90"/>
      <c r="H136" s="90"/>
      <c r="I136" s="90"/>
      <c r="J136" s="90"/>
    </row>
    <row r="137" spans="3:10" s="47" customFormat="1" x14ac:dyDescent="0.25">
      <c r="C137" s="90"/>
      <c r="D137" s="90"/>
      <c r="E137" s="90"/>
      <c r="F137" s="90"/>
      <c r="G137" s="90"/>
      <c r="H137" s="90"/>
      <c r="I137" s="90"/>
      <c r="J137" s="90"/>
    </row>
    <row r="138" spans="3:10" s="47" customFormat="1" x14ac:dyDescent="0.25">
      <c r="C138" s="90"/>
      <c r="D138" s="90"/>
      <c r="E138" s="90"/>
      <c r="F138" s="90"/>
      <c r="G138" s="90"/>
      <c r="H138" s="90"/>
      <c r="I138" s="90"/>
      <c r="J138" s="90"/>
    </row>
    <row r="139" spans="3:10" s="47" customFormat="1" x14ac:dyDescent="0.25">
      <c r="C139" s="90"/>
      <c r="D139" s="90"/>
      <c r="E139" s="90"/>
      <c r="F139" s="90"/>
      <c r="G139" s="90"/>
      <c r="H139" s="90"/>
      <c r="I139" s="90"/>
      <c r="J139" s="90"/>
    </row>
    <row r="140" spans="3:10" s="47" customFormat="1" x14ac:dyDescent="0.25">
      <c r="C140" s="90"/>
      <c r="D140" s="90"/>
      <c r="E140" s="90"/>
      <c r="F140" s="90"/>
      <c r="G140" s="90"/>
      <c r="H140" s="90"/>
      <c r="I140" s="90"/>
      <c r="J140" s="90"/>
    </row>
    <row r="141" spans="3:10" s="47" customFormat="1" x14ac:dyDescent="0.25">
      <c r="C141" s="90"/>
      <c r="D141" s="90"/>
      <c r="E141" s="90"/>
      <c r="F141" s="90"/>
      <c r="G141" s="90"/>
      <c r="H141" s="90"/>
      <c r="I141" s="90"/>
      <c r="J141" s="90"/>
    </row>
    <row r="142" spans="3:10" s="47" customFormat="1" x14ac:dyDescent="0.25">
      <c r="C142" s="90"/>
      <c r="D142" s="90"/>
      <c r="E142" s="90"/>
      <c r="F142" s="90"/>
      <c r="G142" s="90"/>
      <c r="H142" s="90"/>
      <c r="I142" s="90"/>
      <c r="J142" s="90"/>
    </row>
    <row r="143" spans="3:10" s="47" customFormat="1" x14ac:dyDescent="0.25">
      <c r="C143" s="90"/>
      <c r="D143" s="90"/>
      <c r="E143" s="90"/>
      <c r="F143" s="90"/>
      <c r="G143" s="90"/>
      <c r="H143" s="90"/>
      <c r="I143" s="90"/>
      <c r="J143" s="90"/>
    </row>
    <row r="144" spans="3:10" s="47" customFormat="1" x14ac:dyDescent="0.25">
      <c r="C144" s="90"/>
      <c r="D144" s="90"/>
      <c r="E144" s="90"/>
      <c r="F144" s="90"/>
      <c r="G144" s="90"/>
      <c r="H144" s="90"/>
      <c r="I144" s="90"/>
      <c r="J144" s="90"/>
    </row>
    <row r="145" spans="3:10" s="47" customFormat="1" x14ac:dyDescent="0.25">
      <c r="C145" s="90"/>
      <c r="D145" s="90"/>
      <c r="E145" s="90"/>
      <c r="F145" s="90"/>
      <c r="G145" s="90"/>
      <c r="H145" s="90"/>
      <c r="I145" s="90"/>
      <c r="J145" s="90"/>
    </row>
    <row r="146" spans="3:10" s="47" customFormat="1" x14ac:dyDescent="0.25">
      <c r="C146" s="90"/>
      <c r="D146" s="90"/>
      <c r="E146" s="90"/>
      <c r="F146" s="90"/>
      <c r="G146" s="90"/>
      <c r="H146" s="90"/>
      <c r="I146" s="90"/>
      <c r="J146" s="90"/>
    </row>
    <row r="147" spans="3:10" s="47" customFormat="1" x14ac:dyDescent="0.25">
      <c r="C147" s="90"/>
      <c r="D147" s="90"/>
      <c r="E147" s="90"/>
      <c r="F147" s="90"/>
      <c r="G147" s="90"/>
      <c r="H147" s="90"/>
      <c r="I147" s="90"/>
      <c r="J147" s="90"/>
    </row>
    <row r="148" spans="3:10" s="47" customFormat="1" x14ac:dyDescent="0.25">
      <c r="C148" s="90"/>
      <c r="D148" s="90"/>
      <c r="E148" s="90"/>
      <c r="F148" s="90"/>
      <c r="G148" s="90"/>
      <c r="H148" s="90"/>
      <c r="I148" s="90"/>
      <c r="J148" s="90"/>
    </row>
    <row r="149" spans="3:10" s="47" customFormat="1" x14ac:dyDescent="0.25">
      <c r="C149" s="90"/>
      <c r="D149" s="90"/>
      <c r="E149" s="90"/>
      <c r="F149" s="90"/>
      <c r="G149" s="90"/>
      <c r="H149" s="90"/>
      <c r="I149" s="90"/>
      <c r="J149" s="90"/>
    </row>
    <row r="150" spans="3:10" s="47" customFormat="1" x14ac:dyDescent="0.25">
      <c r="C150" s="90"/>
      <c r="D150" s="90"/>
      <c r="E150" s="90"/>
      <c r="F150" s="90"/>
      <c r="G150" s="90"/>
      <c r="H150" s="90"/>
      <c r="I150" s="90"/>
      <c r="J150" s="90"/>
    </row>
    <row r="151" spans="3:10" s="47" customFormat="1" x14ac:dyDescent="0.25">
      <c r="C151" s="90"/>
      <c r="D151" s="90"/>
      <c r="E151" s="90"/>
      <c r="F151" s="90"/>
      <c r="G151" s="90"/>
      <c r="H151" s="90"/>
      <c r="I151" s="90"/>
      <c r="J151" s="90"/>
    </row>
    <row r="152" spans="3:10" s="47" customFormat="1" x14ac:dyDescent="0.25">
      <c r="C152" s="90"/>
      <c r="D152" s="90"/>
      <c r="E152" s="90"/>
      <c r="F152" s="90"/>
      <c r="G152" s="90"/>
      <c r="H152" s="90"/>
      <c r="I152" s="90"/>
      <c r="J152" s="90"/>
    </row>
    <row r="153" spans="3:10" s="47" customFormat="1" x14ac:dyDescent="0.25">
      <c r="C153" s="90"/>
      <c r="D153" s="90"/>
      <c r="E153" s="90"/>
      <c r="F153" s="90"/>
      <c r="G153" s="90"/>
      <c r="H153" s="90"/>
      <c r="I153" s="90"/>
      <c r="J153" s="90"/>
    </row>
    <row r="154" spans="3:10" s="47" customFormat="1" x14ac:dyDescent="0.25">
      <c r="C154" s="90"/>
      <c r="D154" s="90"/>
      <c r="E154" s="90"/>
      <c r="F154" s="90"/>
      <c r="G154" s="90"/>
      <c r="H154" s="90"/>
      <c r="I154" s="90"/>
      <c r="J154" s="90"/>
    </row>
    <row r="155" spans="3:10" s="47" customFormat="1" x14ac:dyDescent="0.25">
      <c r="C155" s="90"/>
      <c r="D155" s="90"/>
      <c r="E155" s="90"/>
      <c r="F155" s="90"/>
      <c r="G155" s="90"/>
      <c r="H155" s="90"/>
      <c r="I155" s="90"/>
      <c r="J155" s="90"/>
    </row>
    <row r="156" spans="3:10" s="47" customFormat="1" x14ac:dyDescent="0.25">
      <c r="C156" s="90"/>
      <c r="D156" s="90"/>
      <c r="E156" s="90"/>
      <c r="F156" s="90"/>
      <c r="G156" s="90"/>
      <c r="H156" s="90"/>
      <c r="I156" s="90"/>
      <c r="J156" s="90"/>
    </row>
    <row r="157" spans="3:10" s="47" customFormat="1" x14ac:dyDescent="0.25">
      <c r="C157" s="90"/>
      <c r="D157" s="90"/>
      <c r="E157" s="90"/>
      <c r="F157" s="90"/>
      <c r="G157" s="90"/>
      <c r="H157" s="90"/>
      <c r="I157" s="90"/>
      <c r="J157" s="90"/>
    </row>
    <row r="158" spans="3:10" s="47" customFormat="1" x14ac:dyDescent="0.25">
      <c r="C158" s="90"/>
      <c r="D158" s="90"/>
      <c r="E158" s="90"/>
      <c r="F158" s="90"/>
      <c r="G158" s="90"/>
      <c r="H158" s="90"/>
      <c r="I158" s="90"/>
      <c r="J158" s="90"/>
    </row>
    <row r="159" spans="3:10" s="47" customFormat="1" x14ac:dyDescent="0.25">
      <c r="C159" s="90"/>
      <c r="D159" s="90"/>
      <c r="E159" s="90"/>
      <c r="F159" s="90"/>
      <c r="G159" s="90"/>
      <c r="H159" s="90"/>
      <c r="I159" s="90"/>
      <c r="J159" s="90"/>
    </row>
    <row r="160" spans="3:10" s="47" customFormat="1" x14ac:dyDescent="0.25">
      <c r="C160" s="90"/>
      <c r="D160" s="90"/>
      <c r="E160" s="90"/>
      <c r="F160" s="90"/>
      <c r="G160" s="90"/>
      <c r="H160" s="90"/>
      <c r="I160" s="90"/>
      <c r="J160" s="90"/>
    </row>
    <row r="161" spans="3:10" s="47" customFormat="1" x14ac:dyDescent="0.25">
      <c r="C161" s="90"/>
      <c r="D161" s="90"/>
      <c r="E161" s="90"/>
      <c r="F161" s="90"/>
      <c r="G161" s="90"/>
      <c r="H161" s="90"/>
      <c r="I161" s="90"/>
      <c r="J161" s="90"/>
    </row>
    <row r="162" spans="3:10" s="47" customFormat="1" x14ac:dyDescent="0.25">
      <c r="C162" s="90"/>
      <c r="D162" s="90"/>
      <c r="E162" s="90"/>
      <c r="F162" s="90"/>
      <c r="G162" s="90"/>
      <c r="H162" s="90"/>
      <c r="I162" s="90"/>
      <c r="J162" s="90"/>
    </row>
    <row r="163" spans="3:10" s="47" customFormat="1" x14ac:dyDescent="0.25">
      <c r="C163" s="90"/>
      <c r="D163" s="90"/>
      <c r="E163" s="90"/>
      <c r="F163" s="90"/>
      <c r="G163" s="90"/>
      <c r="H163" s="90"/>
      <c r="I163" s="90"/>
      <c r="J163" s="90"/>
    </row>
    <row r="164" spans="3:10" s="47" customFormat="1" x14ac:dyDescent="0.25">
      <c r="C164" s="90"/>
      <c r="D164" s="90"/>
      <c r="E164" s="90"/>
      <c r="F164" s="90"/>
      <c r="G164" s="90"/>
      <c r="H164" s="90"/>
      <c r="I164" s="90"/>
      <c r="J164" s="90"/>
    </row>
    <row r="165" spans="3:10" s="47" customFormat="1" x14ac:dyDescent="0.25">
      <c r="C165" s="90"/>
      <c r="D165" s="90"/>
      <c r="E165" s="90"/>
      <c r="F165" s="90"/>
      <c r="G165" s="90"/>
      <c r="H165" s="90"/>
      <c r="I165" s="90"/>
      <c r="J165" s="90"/>
    </row>
    <row r="166" spans="3:10" s="47" customFormat="1" x14ac:dyDescent="0.25">
      <c r="C166" s="90"/>
      <c r="D166" s="90"/>
      <c r="E166" s="90"/>
      <c r="F166" s="90"/>
      <c r="G166" s="90"/>
      <c r="H166" s="90"/>
      <c r="I166" s="90"/>
      <c r="J166" s="90"/>
    </row>
    <row r="167" spans="3:10" s="47" customFormat="1" x14ac:dyDescent="0.25">
      <c r="C167" s="90"/>
      <c r="D167" s="90"/>
      <c r="E167" s="90"/>
      <c r="F167" s="90"/>
      <c r="G167" s="90"/>
      <c r="H167" s="90"/>
      <c r="I167" s="90"/>
      <c r="J167" s="90"/>
    </row>
    <row r="168" spans="3:10" s="47" customFormat="1" x14ac:dyDescent="0.25">
      <c r="C168" s="90"/>
      <c r="D168" s="90"/>
      <c r="E168" s="90"/>
      <c r="F168" s="90"/>
      <c r="G168" s="90"/>
      <c r="H168" s="90"/>
      <c r="I168" s="90"/>
      <c r="J168" s="90"/>
    </row>
    <row r="169" spans="3:10" s="47" customFormat="1" x14ac:dyDescent="0.25">
      <c r="C169" s="90"/>
      <c r="D169" s="90"/>
      <c r="E169" s="90"/>
      <c r="F169" s="90"/>
      <c r="G169" s="90"/>
      <c r="H169" s="90"/>
      <c r="I169" s="90"/>
      <c r="J169" s="90"/>
    </row>
    <row r="170" spans="3:10" s="47" customFormat="1" x14ac:dyDescent="0.25">
      <c r="C170" s="90"/>
      <c r="D170" s="90"/>
      <c r="E170" s="90"/>
      <c r="F170" s="90"/>
      <c r="G170" s="90"/>
      <c r="H170" s="90"/>
      <c r="I170" s="90"/>
      <c r="J170" s="90"/>
    </row>
    <row r="171" spans="3:10" s="47" customFormat="1" x14ac:dyDescent="0.25">
      <c r="C171" s="90"/>
      <c r="D171" s="90"/>
      <c r="E171" s="90"/>
      <c r="F171" s="90"/>
      <c r="G171" s="90"/>
      <c r="H171" s="90"/>
      <c r="I171" s="90"/>
      <c r="J171" s="90"/>
    </row>
    <row r="172" spans="3:10" s="47" customFormat="1" x14ac:dyDescent="0.25">
      <c r="C172" s="90"/>
      <c r="D172" s="90"/>
      <c r="E172" s="90"/>
      <c r="F172" s="90"/>
      <c r="G172" s="90"/>
      <c r="H172" s="90"/>
      <c r="I172" s="90"/>
      <c r="J172" s="90"/>
    </row>
    <row r="173" spans="3:10" s="47" customFormat="1" x14ac:dyDescent="0.25">
      <c r="C173" s="90"/>
      <c r="D173" s="90"/>
      <c r="E173" s="90"/>
      <c r="F173" s="90"/>
      <c r="G173" s="90"/>
      <c r="H173" s="90"/>
      <c r="I173" s="90"/>
      <c r="J173" s="90"/>
    </row>
    <row r="174" spans="3:10" s="47" customFormat="1" x14ac:dyDescent="0.25">
      <c r="C174" s="90"/>
      <c r="D174" s="90"/>
      <c r="E174" s="90"/>
      <c r="F174" s="90"/>
      <c r="G174" s="90"/>
      <c r="H174" s="90"/>
      <c r="I174" s="90"/>
      <c r="J174" s="90"/>
    </row>
    <row r="175" spans="3:10" s="47" customFormat="1" x14ac:dyDescent="0.25">
      <c r="C175" s="90"/>
      <c r="D175" s="90"/>
      <c r="E175" s="90"/>
      <c r="F175" s="90"/>
      <c r="G175" s="90"/>
      <c r="H175" s="90"/>
      <c r="I175" s="90"/>
      <c r="J175" s="90"/>
    </row>
    <row r="176" spans="3:10" s="47" customFormat="1" x14ac:dyDescent="0.25">
      <c r="C176" s="90"/>
      <c r="D176" s="90"/>
      <c r="E176" s="90"/>
      <c r="F176" s="90"/>
      <c r="G176" s="90"/>
      <c r="H176" s="90"/>
      <c r="I176" s="90"/>
      <c r="J176" s="90"/>
    </row>
    <row r="177" spans="3:10" s="47" customFormat="1" x14ac:dyDescent="0.25">
      <c r="C177" s="90"/>
      <c r="D177" s="90"/>
      <c r="E177" s="90"/>
      <c r="F177" s="90"/>
      <c r="G177" s="90"/>
      <c r="H177" s="90"/>
      <c r="I177" s="90"/>
      <c r="J177" s="90"/>
    </row>
    <row r="178" spans="3:10" s="47" customFormat="1" x14ac:dyDescent="0.25">
      <c r="C178" s="90"/>
      <c r="D178" s="90"/>
      <c r="E178" s="90"/>
      <c r="F178" s="90"/>
      <c r="G178" s="90"/>
      <c r="H178" s="90"/>
      <c r="I178" s="90"/>
      <c r="J178" s="90"/>
    </row>
    <row r="179" spans="3:10" s="47" customFormat="1" x14ac:dyDescent="0.25">
      <c r="C179" s="90"/>
      <c r="D179" s="90"/>
      <c r="E179" s="90"/>
      <c r="F179" s="90"/>
      <c r="G179" s="90"/>
      <c r="H179" s="90"/>
      <c r="I179" s="90"/>
      <c r="J179" s="90"/>
    </row>
    <row r="180" spans="3:10" s="47" customFormat="1" x14ac:dyDescent="0.25">
      <c r="C180" s="90"/>
      <c r="D180" s="90"/>
      <c r="E180" s="90"/>
      <c r="F180" s="90"/>
      <c r="G180" s="90"/>
      <c r="H180" s="90"/>
      <c r="I180" s="90"/>
      <c r="J180" s="90"/>
    </row>
    <row r="181" spans="3:10" s="47" customFormat="1" x14ac:dyDescent="0.25">
      <c r="C181" s="90"/>
      <c r="D181" s="90"/>
      <c r="E181" s="90"/>
      <c r="F181" s="90"/>
      <c r="G181" s="90"/>
      <c r="H181" s="90"/>
      <c r="I181" s="90"/>
      <c r="J181" s="90"/>
    </row>
    <row r="182" spans="3:10" s="47" customFormat="1" x14ac:dyDescent="0.25">
      <c r="C182" s="90"/>
      <c r="D182" s="90"/>
      <c r="E182" s="90"/>
      <c r="F182" s="90"/>
      <c r="G182" s="90"/>
      <c r="H182" s="90"/>
      <c r="I182" s="90"/>
      <c r="J182" s="90"/>
    </row>
    <row r="183" spans="3:10" s="47" customFormat="1" x14ac:dyDescent="0.25">
      <c r="C183" s="90"/>
      <c r="D183" s="90"/>
      <c r="E183" s="90"/>
      <c r="F183" s="90"/>
      <c r="G183" s="90"/>
      <c r="H183" s="90"/>
      <c r="I183" s="90"/>
      <c r="J183" s="90"/>
    </row>
    <row r="184" spans="3:10" s="47" customFormat="1" x14ac:dyDescent="0.25">
      <c r="C184" s="90"/>
      <c r="D184" s="90"/>
      <c r="E184" s="90"/>
      <c r="F184" s="90"/>
      <c r="G184" s="90"/>
      <c r="H184" s="90"/>
      <c r="I184" s="90"/>
      <c r="J184" s="90"/>
    </row>
    <row r="185" spans="3:10" s="47" customFormat="1" x14ac:dyDescent="0.25">
      <c r="C185" s="90"/>
      <c r="D185" s="90"/>
      <c r="E185" s="90"/>
      <c r="F185" s="90"/>
      <c r="G185" s="90"/>
      <c r="H185" s="90"/>
      <c r="I185" s="90"/>
      <c r="J185" s="90"/>
    </row>
    <row r="186" spans="3:10" s="47" customFormat="1" x14ac:dyDescent="0.25">
      <c r="C186" s="90"/>
      <c r="D186" s="90"/>
      <c r="E186" s="90"/>
      <c r="F186" s="90"/>
      <c r="G186" s="90"/>
      <c r="H186" s="90"/>
      <c r="I186" s="90"/>
      <c r="J186" s="90"/>
    </row>
    <row r="187" spans="3:10" s="47" customFormat="1" x14ac:dyDescent="0.25">
      <c r="C187" s="90"/>
      <c r="D187" s="90"/>
      <c r="E187" s="90"/>
      <c r="F187" s="90"/>
      <c r="G187" s="90"/>
      <c r="H187" s="90"/>
      <c r="I187" s="90"/>
      <c r="J187" s="90"/>
    </row>
    <row r="188" spans="3:10" s="47" customFormat="1" x14ac:dyDescent="0.25">
      <c r="C188" s="90"/>
      <c r="D188" s="90"/>
      <c r="E188" s="90"/>
      <c r="F188" s="90"/>
      <c r="G188" s="90"/>
      <c r="H188" s="90"/>
      <c r="I188" s="90"/>
      <c r="J188" s="90"/>
    </row>
    <row r="189" spans="3:10" s="47" customFormat="1" x14ac:dyDescent="0.25">
      <c r="C189" s="90"/>
      <c r="D189" s="90"/>
      <c r="E189" s="90"/>
      <c r="F189" s="90"/>
      <c r="G189" s="90"/>
      <c r="H189" s="90"/>
      <c r="I189" s="90"/>
      <c r="J189" s="90"/>
    </row>
    <row r="190" spans="3:10" s="47" customFormat="1" x14ac:dyDescent="0.25">
      <c r="C190" s="90"/>
      <c r="D190" s="90"/>
      <c r="E190" s="90"/>
      <c r="F190" s="90"/>
      <c r="G190" s="90"/>
      <c r="H190" s="90"/>
      <c r="I190" s="90"/>
      <c r="J190" s="90"/>
    </row>
    <row r="191" spans="3:10" s="47" customFormat="1" x14ac:dyDescent="0.25">
      <c r="C191" s="90"/>
      <c r="D191" s="90"/>
      <c r="E191" s="90"/>
      <c r="F191" s="90"/>
      <c r="G191" s="90"/>
      <c r="H191" s="90"/>
      <c r="I191" s="90"/>
      <c r="J191" s="90"/>
    </row>
    <row r="192" spans="3:10" s="47" customFormat="1" x14ac:dyDescent="0.25">
      <c r="C192" s="90"/>
      <c r="D192" s="90"/>
      <c r="E192" s="90"/>
      <c r="F192" s="90"/>
      <c r="G192" s="90"/>
      <c r="H192" s="90"/>
      <c r="I192" s="90"/>
      <c r="J192" s="90"/>
    </row>
    <row r="193" spans="3:10" s="47" customFormat="1" x14ac:dyDescent="0.25">
      <c r="C193" s="90"/>
      <c r="D193" s="90"/>
      <c r="E193" s="90"/>
      <c r="F193" s="90"/>
      <c r="G193" s="90"/>
      <c r="H193" s="90"/>
      <c r="I193" s="90"/>
      <c r="J193" s="90"/>
    </row>
    <row r="194" spans="3:10" s="47" customFormat="1" x14ac:dyDescent="0.25">
      <c r="C194" s="90"/>
      <c r="D194" s="90"/>
      <c r="E194" s="90"/>
      <c r="F194" s="90"/>
      <c r="G194" s="90"/>
      <c r="H194" s="90"/>
      <c r="I194" s="90"/>
      <c r="J194" s="90"/>
    </row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11.3 - reglene fra 2025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showZeros="0" workbookViewId="0">
      <selection activeCell="I21" sqref="I21"/>
    </sheetView>
  </sheetViews>
  <sheetFormatPr baseColWidth="10" defaultRowHeight="15.75" x14ac:dyDescent="0.25"/>
  <cols>
    <col min="1" max="1" width="6.42578125" style="1" bestFit="1" customWidth="1"/>
    <col min="2" max="2" width="22.85546875" style="1" bestFit="1" customWidth="1"/>
    <col min="3" max="3" width="11.85546875" style="1" customWidth="1"/>
    <col min="4" max="16384" width="11.42578125" style="1"/>
  </cols>
  <sheetData>
    <row r="1" spans="1:11" x14ac:dyDescent="0.25">
      <c r="A1" s="127" t="s">
        <v>163</v>
      </c>
    </row>
    <row r="4" spans="1:11" x14ac:dyDescent="0.25">
      <c r="A4" s="189" t="s">
        <v>131</v>
      </c>
      <c r="B4" s="45" t="s">
        <v>169</v>
      </c>
      <c r="C4" s="222" t="s">
        <v>2</v>
      </c>
      <c r="D4" s="223"/>
      <c r="E4" s="223" t="s">
        <v>3</v>
      </c>
      <c r="F4" s="223"/>
      <c r="G4" s="223" t="s">
        <v>4</v>
      </c>
      <c r="H4" s="223"/>
      <c r="I4" s="223" t="s">
        <v>5</v>
      </c>
      <c r="J4" s="223"/>
    </row>
    <row r="5" spans="1:11" x14ac:dyDescent="0.25">
      <c r="A5" s="190" t="s">
        <v>132</v>
      </c>
      <c r="B5" s="46"/>
      <c r="C5" s="42" t="s">
        <v>1</v>
      </c>
      <c r="D5" s="2" t="s">
        <v>1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3" t="s">
        <v>1</v>
      </c>
    </row>
    <row r="6" spans="1:11" x14ac:dyDescent="0.25">
      <c r="A6" s="43"/>
      <c r="B6" s="44" t="s">
        <v>6</v>
      </c>
      <c r="C6" s="21">
        <v>2466800</v>
      </c>
      <c r="D6" s="22"/>
      <c r="E6" s="28"/>
      <c r="F6" s="29"/>
      <c r="G6" s="19"/>
      <c r="H6" s="23"/>
      <c r="I6" s="19">
        <f>C6</f>
        <v>2466800</v>
      </c>
      <c r="J6" s="23"/>
    </row>
    <row r="7" spans="1:11" x14ac:dyDescent="0.25">
      <c r="A7" s="24">
        <v>2051</v>
      </c>
      <c r="B7" s="25" t="s">
        <v>7</v>
      </c>
      <c r="C7" s="4"/>
      <c r="D7" s="16">
        <v>416000</v>
      </c>
      <c r="E7" s="30">
        <f>F9</f>
        <v>423900</v>
      </c>
      <c r="F7" s="31">
        <f>D20</f>
        <v>591200</v>
      </c>
      <c r="G7" s="4"/>
      <c r="H7" s="18"/>
      <c r="I7" s="4"/>
      <c r="J7" s="18">
        <f>D7+F7-E7</f>
        <v>583300</v>
      </c>
    </row>
    <row r="8" spans="1:11" x14ac:dyDescent="0.25">
      <c r="A8" s="24">
        <v>2052</v>
      </c>
      <c r="B8" s="26" t="s">
        <v>8</v>
      </c>
      <c r="C8" s="4"/>
      <c r="D8" s="16">
        <v>504000</v>
      </c>
      <c r="E8" s="30">
        <f>F10</f>
        <v>439000</v>
      </c>
      <c r="F8" s="31">
        <f>E20</f>
        <v>886800</v>
      </c>
      <c r="G8" s="4"/>
      <c r="H8" s="18"/>
      <c r="I8" s="4"/>
      <c r="J8" s="18">
        <f>D8+F8-E8</f>
        <v>951800</v>
      </c>
    </row>
    <row r="9" spans="1:11" x14ac:dyDescent="0.25">
      <c r="A9" s="24">
        <v>2061</v>
      </c>
      <c r="B9" s="25" t="s">
        <v>9</v>
      </c>
      <c r="C9" s="4">
        <v>423900</v>
      </c>
      <c r="D9" s="16"/>
      <c r="E9" s="30"/>
      <c r="F9" s="31">
        <f>C9</f>
        <v>423900</v>
      </c>
      <c r="G9" s="4"/>
      <c r="H9" s="18"/>
      <c r="I9" s="4"/>
      <c r="J9" s="18"/>
    </row>
    <row r="10" spans="1:11" x14ac:dyDescent="0.25">
      <c r="A10" s="24">
        <v>2062</v>
      </c>
      <c r="B10" s="25" t="s">
        <v>10</v>
      </c>
      <c r="C10" s="4">
        <v>439000</v>
      </c>
      <c r="D10" s="16"/>
      <c r="E10" s="30"/>
      <c r="F10" s="31">
        <f>C10</f>
        <v>439000</v>
      </c>
      <c r="G10" s="4"/>
      <c r="H10" s="18"/>
      <c r="I10" s="4"/>
      <c r="J10" s="18"/>
    </row>
    <row r="11" spans="1:11" x14ac:dyDescent="0.25">
      <c r="A11" s="24"/>
      <c r="B11" s="26" t="s">
        <v>11</v>
      </c>
      <c r="C11" s="4"/>
      <c r="D11" s="16">
        <v>931700</v>
      </c>
      <c r="E11" s="30"/>
      <c r="F11" s="31"/>
      <c r="G11" s="4"/>
      <c r="H11" s="18"/>
      <c r="I11" s="4"/>
      <c r="J11" s="18">
        <f>D11</f>
        <v>931700</v>
      </c>
    </row>
    <row r="12" spans="1:11" x14ac:dyDescent="0.25">
      <c r="A12" s="8"/>
      <c r="B12" s="9" t="s">
        <v>12</v>
      </c>
      <c r="C12" s="10"/>
      <c r="D12" s="16">
        <v>4662000</v>
      </c>
      <c r="E12" s="30"/>
      <c r="F12" s="16"/>
      <c r="G12" s="4"/>
      <c r="H12" s="18">
        <f>SUM(D12:G12)</f>
        <v>4662000</v>
      </c>
      <c r="I12" s="4"/>
      <c r="J12" s="18"/>
    </row>
    <row r="13" spans="1:11" x14ac:dyDescent="0.25">
      <c r="A13" s="8"/>
      <c r="B13" s="9" t="s">
        <v>13</v>
      </c>
      <c r="C13" s="10">
        <v>3184000</v>
      </c>
      <c r="D13" s="16"/>
      <c r="E13" s="32"/>
      <c r="F13" s="16"/>
      <c r="G13" s="4">
        <f>SUM(C13:F13)</f>
        <v>3184000</v>
      </c>
      <c r="H13" s="18"/>
      <c r="I13" s="4"/>
      <c r="J13" s="18"/>
    </row>
    <row r="14" spans="1:11" x14ac:dyDescent="0.25">
      <c r="A14" s="5">
        <v>8800</v>
      </c>
      <c r="B14" s="27" t="s">
        <v>0</v>
      </c>
      <c r="C14" s="6"/>
      <c r="D14" s="17"/>
      <c r="E14" s="33">
        <f>H12-G13</f>
        <v>1478000</v>
      </c>
      <c r="F14" s="15"/>
      <c r="G14" s="7">
        <f>E14</f>
        <v>1478000</v>
      </c>
      <c r="H14" s="17"/>
      <c r="I14" s="7"/>
      <c r="J14" s="17"/>
    </row>
    <row r="15" spans="1:11" s="20" customFormat="1" ht="20.25" x14ac:dyDescent="0.3">
      <c r="A15" s="37"/>
      <c r="B15" s="38"/>
      <c r="C15" s="39">
        <f>SUM(C6:C14)</f>
        <v>6513700</v>
      </c>
      <c r="D15" s="40">
        <f t="shared" ref="D15:J15" si="0">SUM(D6:D14)</f>
        <v>6513700</v>
      </c>
      <c r="E15" s="39">
        <f t="shared" si="0"/>
        <v>2340900</v>
      </c>
      <c r="F15" s="40">
        <f t="shared" si="0"/>
        <v>2340900</v>
      </c>
      <c r="G15" s="39">
        <f t="shared" si="0"/>
        <v>4662000</v>
      </c>
      <c r="H15" s="40">
        <f t="shared" si="0"/>
        <v>4662000</v>
      </c>
      <c r="I15" s="39">
        <f t="shared" si="0"/>
        <v>2466800</v>
      </c>
      <c r="J15" s="41">
        <f t="shared" si="0"/>
        <v>2466800</v>
      </c>
      <c r="K15" s="1"/>
    </row>
    <row r="16" spans="1:11" s="14" customFormat="1" ht="12.75" x14ac:dyDescent="0.2">
      <c r="A16" s="11"/>
      <c r="B16" s="12"/>
      <c r="C16" s="13"/>
      <c r="D16" s="13"/>
      <c r="E16" s="13"/>
      <c r="F16" s="13"/>
      <c r="G16" s="13"/>
      <c r="H16" s="13"/>
      <c r="I16" s="13"/>
      <c r="J16" s="13"/>
    </row>
    <row r="18" spans="2:5" x14ac:dyDescent="0.25">
      <c r="B18" s="1" t="s">
        <v>14</v>
      </c>
    </row>
    <row r="19" spans="2:5" x14ac:dyDescent="0.25">
      <c r="B19" s="34"/>
      <c r="C19" s="35" t="s">
        <v>16</v>
      </c>
      <c r="D19" s="35" t="s">
        <v>17</v>
      </c>
      <c r="E19" s="35" t="s">
        <v>15</v>
      </c>
    </row>
    <row r="20" spans="2:5" x14ac:dyDescent="0.25">
      <c r="B20" s="34" t="s">
        <v>0</v>
      </c>
      <c r="C20" s="36">
        <f>E14</f>
        <v>1478000</v>
      </c>
      <c r="D20" s="36">
        <f>C20*2/5</f>
        <v>591200</v>
      </c>
      <c r="E20" s="36">
        <f>C20*3/5</f>
        <v>886800</v>
      </c>
    </row>
  </sheetData>
  <mergeCells count="4">
    <mergeCell ref="C4:D4"/>
    <mergeCell ref="E4:F4"/>
    <mergeCell ref="G4:H4"/>
    <mergeCell ref="I4:J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11.4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showZeros="0" topLeftCell="A8" workbookViewId="0">
      <selection activeCell="B23" sqref="B23"/>
    </sheetView>
  </sheetViews>
  <sheetFormatPr baseColWidth="10" defaultRowHeight="15.75" x14ac:dyDescent="0.25"/>
  <cols>
    <col min="1" max="1" width="6.42578125" style="47" customWidth="1"/>
    <col min="2" max="2" width="22.5703125" style="47" bestFit="1" customWidth="1"/>
    <col min="3" max="3" width="12.42578125" style="47" customWidth="1"/>
    <col min="4" max="4" width="11.28515625" style="47" customWidth="1"/>
    <col min="5" max="16384" width="11.42578125" style="47"/>
  </cols>
  <sheetData>
    <row r="1" spans="1:10" x14ac:dyDescent="0.25">
      <c r="A1" s="128" t="s">
        <v>164</v>
      </c>
    </row>
    <row r="3" spans="1:10" x14ac:dyDescent="0.25">
      <c r="A3" s="47" t="s">
        <v>18</v>
      </c>
    </row>
    <row r="4" spans="1:10" x14ac:dyDescent="0.25">
      <c r="A4" s="174" t="s">
        <v>131</v>
      </c>
      <c r="B4" s="48" t="s">
        <v>169</v>
      </c>
      <c r="C4" s="224" t="s">
        <v>2</v>
      </c>
      <c r="D4" s="216"/>
      <c r="E4" s="216" t="s">
        <v>3</v>
      </c>
      <c r="F4" s="216"/>
      <c r="G4" s="216" t="s">
        <v>4</v>
      </c>
      <c r="H4" s="216"/>
      <c r="I4" s="216" t="s">
        <v>5</v>
      </c>
      <c r="J4" s="216"/>
    </row>
    <row r="5" spans="1:10" x14ac:dyDescent="0.25">
      <c r="A5" s="178" t="s">
        <v>132</v>
      </c>
      <c r="B5" s="49"/>
      <c r="C5" s="50" t="s">
        <v>1</v>
      </c>
      <c r="D5" s="51" t="s">
        <v>19</v>
      </c>
      <c r="E5" s="51" t="s">
        <v>1</v>
      </c>
      <c r="F5" s="51" t="s">
        <v>19</v>
      </c>
      <c r="G5" s="51" t="s">
        <v>1</v>
      </c>
      <c r="H5" s="51" t="s">
        <v>19</v>
      </c>
      <c r="I5" s="51" t="s">
        <v>1</v>
      </c>
      <c r="J5" s="52" t="s">
        <v>19</v>
      </c>
    </row>
    <row r="6" spans="1:10" x14ac:dyDescent="0.25">
      <c r="A6" s="53">
        <v>1220</v>
      </c>
      <c r="B6" s="54" t="s">
        <v>20</v>
      </c>
      <c r="C6" s="55">
        <v>212200</v>
      </c>
      <c r="D6" s="56"/>
      <c r="E6" s="57"/>
      <c r="F6" s="58">
        <f>F32</f>
        <v>42440</v>
      </c>
      <c r="G6" s="59"/>
      <c r="H6" s="60"/>
      <c r="I6" s="59">
        <f>C6-F6</f>
        <v>169760</v>
      </c>
      <c r="J6" s="60"/>
    </row>
    <row r="7" spans="1:10" x14ac:dyDescent="0.25">
      <c r="A7" s="61">
        <v>1400</v>
      </c>
      <c r="B7" s="62" t="s">
        <v>21</v>
      </c>
      <c r="C7" s="63">
        <v>194120</v>
      </c>
      <c r="D7" s="64"/>
      <c r="E7" s="65">
        <f>F30</f>
        <v>19880</v>
      </c>
      <c r="F7" s="66"/>
      <c r="G7" s="63"/>
      <c r="H7" s="67"/>
      <c r="I7" s="63">
        <v>214000</v>
      </c>
      <c r="J7" s="67"/>
    </row>
    <row r="8" spans="1:10" x14ac:dyDescent="0.25">
      <c r="A8" s="61">
        <v>1900</v>
      </c>
      <c r="B8" s="62" t="s">
        <v>22</v>
      </c>
      <c r="C8" s="63">
        <v>1930</v>
      </c>
      <c r="D8" s="64"/>
      <c r="E8" s="65"/>
      <c r="F8" s="66"/>
      <c r="G8" s="63"/>
      <c r="H8" s="67"/>
      <c r="I8" s="63">
        <f>SUM(C8:E8)</f>
        <v>1930</v>
      </c>
      <c r="J8" s="67"/>
    </row>
    <row r="9" spans="1:10" x14ac:dyDescent="0.25">
      <c r="A9" s="61">
        <v>1920</v>
      </c>
      <c r="B9" s="62" t="s">
        <v>23</v>
      </c>
      <c r="C9" s="63">
        <v>534210</v>
      </c>
      <c r="D9" s="64"/>
      <c r="E9" s="65"/>
      <c r="F9" s="66"/>
      <c r="G9" s="63"/>
      <c r="H9" s="67"/>
      <c r="I9" s="63">
        <f>SUM(C9:E9)</f>
        <v>534210</v>
      </c>
      <c r="J9" s="67"/>
    </row>
    <row r="10" spans="1:10" x14ac:dyDescent="0.25">
      <c r="A10" s="61">
        <v>2051</v>
      </c>
      <c r="B10" s="62" t="s">
        <v>24</v>
      </c>
      <c r="C10" s="63"/>
      <c r="D10" s="64">
        <v>371000</v>
      </c>
      <c r="E10" s="65">
        <f>F12</f>
        <v>423000</v>
      </c>
      <c r="F10" s="66">
        <f>D38</f>
        <v>523775</v>
      </c>
      <c r="G10" s="63"/>
      <c r="H10" s="67"/>
      <c r="I10" s="63"/>
      <c r="J10" s="67">
        <f>D10+F10-E10</f>
        <v>471775</v>
      </c>
    </row>
    <row r="11" spans="1:10" x14ac:dyDescent="0.25">
      <c r="A11" s="61">
        <v>2052</v>
      </c>
      <c r="B11" s="62" t="s">
        <v>25</v>
      </c>
      <c r="C11" s="63"/>
      <c r="D11" s="64">
        <v>267380</v>
      </c>
      <c r="E11" s="65">
        <f>F13</f>
        <v>379200</v>
      </c>
      <c r="F11" s="66">
        <f>E38</f>
        <v>463775</v>
      </c>
      <c r="G11" s="63"/>
      <c r="H11" s="67"/>
      <c r="I11" s="63"/>
      <c r="J11" s="67">
        <f>D11+F11-E11</f>
        <v>351955</v>
      </c>
    </row>
    <row r="12" spans="1:10" x14ac:dyDescent="0.25">
      <c r="A12" s="61">
        <v>2061</v>
      </c>
      <c r="B12" s="62" t="s">
        <v>26</v>
      </c>
      <c r="C12" s="63">
        <v>423000</v>
      </c>
      <c r="D12" s="64"/>
      <c r="E12" s="65"/>
      <c r="F12" s="66">
        <f>C12</f>
        <v>423000</v>
      </c>
      <c r="G12" s="63"/>
      <c r="H12" s="67"/>
      <c r="I12" s="63"/>
      <c r="J12" s="67"/>
    </row>
    <row r="13" spans="1:10" x14ac:dyDescent="0.25">
      <c r="A13" s="61">
        <v>2062</v>
      </c>
      <c r="B13" s="62" t="s">
        <v>27</v>
      </c>
      <c r="C13" s="63">
        <v>379200</v>
      </c>
      <c r="D13" s="64"/>
      <c r="E13" s="65"/>
      <c r="F13" s="66">
        <f>C13</f>
        <v>379200</v>
      </c>
      <c r="G13" s="63"/>
      <c r="H13" s="67"/>
      <c r="I13" s="63"/>
      <c r="J13" s="67"/>
    </row>
    <row r="14" spans="1:10" x14ac:dyDescent="0.25">
      <c r="A14" s="61">
        <v>2240</v>
      </c>
      <c r="B14" s="62" t="s">
        <v>64</v>
      </c>
      <c r="C14" s="62"/>
      <c r="D14" s="64">
        <v>40000</v>
      </c>
      <c r="E14" s="65"/>
      <c r="F14" s="66"/>
      <c r="G14" s="63"/>
      <c r="H14" s="67"/>
      <c r="I14" s="63"/>
      <c r="J14" s="67">
        <f>SUM(D14)</f>
        <v>40000</v>
      </c>
    </row>
    <row r="15" spans="1:10" x14ac:dyDescent="0.25">
      <c r="A15" s="61">
        <v>2740</v>
      </c>
      <c r="B15" s="68" t="s">
        <v>28</v>
      </c>
      <c r="C15" s="62"/>
      <c r="D15" s="64">
        <v>56170</v>
      </c>
      <c r="E15" s="65"/>
      <c r="F15" s="66"/>
      <c r="G15" s="63"/>
      <c r="H15" s="67"/>
      <c r="I15" s="63"/>
      <c r="J15" s="67">
        <f>SUM(D15)</f>
        <v>56170</v>
      </c>
    </row>
    <row r="16" spans="1:10" x14ac:dyDescent="0.25">
      <c r="A16" s="69">
        <v>3000</v>
      </c>
      <c r="B16" s="70" t="s">
        <v>29</v>
      </c>
      <c r="C16" s="71"/>
      <c r="D16" s="64">
        <v>3012430</v>
      </c>
      <c r="E16" s="65"/>
      <c r="F16" s="66"/>
      <c r="G16" s="63"/>
      <c r="H16" s="67">
        <f>SUM(D16:G16)</f>
        <v>3012430</v>
      </c>
      <c r="I16" s="63"/>
      <c r="J16" s="67"/>
    </row>
    <row r="17" spans="1:11" x14ac:dyDescent="0.25">
      <c r="A17" s="69">
        <v>4000</v>
      </c>
      <c r="B17" s="72" t="s">
        <v>30</v>
      </c>
      <c r="C17" s="71">
        <v>1738400</v>
      </c>
      <c r="D17" s="64"/>
      <c r="E17" s="65"/>
      <c r="F17" s="66">
        <f>E7</f>
        <v>19880</v>
      </c>
      <c r="G17" s="63">
        <f>C17-F17</f>
        <v>1718520</v>
      </c>
      <c r="H17" s="67"/>
      <c r="I17" s="63"/>
      <c r="J17" s="67"/>
    </row>
    <row r="18" spans="1:11" x14ac:dyDescent="0.25">
      <c r="A18" s="69">
        <v>6010</v>
      </c>
      <c r="B18" s="72" t="s">
        <v>31</v>
      </c>
      <c r="C18" s="71"/>
      <c r="D18" s="64"/>
      <c r="E18" s="65">
        <f>F32</f>
        <v>42440</v>
      </c>
      <c r="F18" s="66"/>
      <c r="G18" s="63">
        <f>SUM(E18:F18)</f>
        <v>42440</v>
      </c>
      <c r="H18" s="67"/>
      <c r="I18" s="63"/>
      <c r="J18" s="67"/>
    </row>
    <row r="19" spans="1:11" x14ac:dyDescent="0.25">
      <c r="A19" s="69">
        <v>6300</v>
      </c>
      <c r="B19" s="72" t="s">
        <v>32</v>
      </c>
      <c r="C19" s="71">
        <v>144000</v>
      </c>
      <c r="D19" s="64"/>
      <c r="E19" s="65"/>
      <c r="F19" s="66"/>
      <c r="G19" s="63">
        <f>SUM(C19:F19)</f>
        <v>144000</v>
      </c>
      <c r="H19" s="67"/>
      <c r="I19" s="63"/>
      <c r="J19" s="67"/>
      <c r="K19" s="90">
        <f>144000-C19</f>
        <v>0</v>
      </c>
    </row>
    <row r="20" spans="1:11" x14ac:dyDescent="0.25">
      <c r="A20" s="69">
        <v>6590</v>
      </c>
      <c r="B20" s="72" t="s">
        <v>33</v>
      </c>
      <c r="C20" s="71">
        <v>25000</v>
      </c>
      <c r="D20" s="64"/>
      <c r="E20" s="65"/>
      <c r="F20" s="66"/>
      <c r="G20" s="63">
        <f t="shared" ref="G20:G26" si="0">SUM(C20:F20)</f>
        <v>25000</v>
      </c>
      <c r="H20" s="67"/>
      <c r="I20" s="63"/>
      <c r="J20" s="67"/>
    </row>
    <row r="21" spans="1:11" x14ac:dyDescent="0.25">
      <c r="A21" s="69">
        <v>6800</v>
      </c>
      <c r="B21" s="72" t="s">
        <v>34</v>
      </c>
      <c r="C21" s="71">
        <v>12620</v>
      </c>
      <c r="D21" s="64"/>
      <c r="E21" s="65"/>
      <c r="F21" s="66"/>
      <c r="G21" s="63">
        <f t="shared" si="0"/>
        <v>12620</v>
      </c>
      <c r="H21" s="67"/>
      <c r="I21" s="63"/>
      <c r="J21" s="67"/>
    </row>
    <row r="22" spans="1:11" x14ac:dyDescent="0.25">
      <c r="A22" s="69">
        <v>6900</v>
      </c>
      <c r="B22" s="72" t="s">
        <v>35</v>
      </c>
      <c r="C22" s="71">
        <v>5200</v>
      </c>
      <c r="D22" s="64"/>
      <c r="E22" s="65"/>
      <c r="F22" s="66"/>
      <c r="G22" s="63">
        <f t="shared" si="0"/>
        <v>5200</v>
      </c>
      <c r="H22" s="67"/>
      <c r="I22" s="63"/>
      <c r="J22" s="67"/>
    </row>
    <row r="23" spans="1:11" x14ac:dyDescent="0.25">
      <c r="A23" s="69">
        <v>7000</v>
      </c>
      <c r="B23" s="72" t="s">
        <v>36</v>
      </c>
      <c r="C23" s="71">
        <v>47700</v>
      </c>
      <c r="D23" s="64"/>
      <c r="E23" s="65"/>
      <c r="F23" s="64"/>
      <c r="G23" s="63">
        <f t="shared" si="0"/>
        <v>47700</v>
      </c>
      <c r="H23" s="67"/>
      <c r="I23" s="63"/>
      <c r="J23" s="67"/>
    </row>
    <row r="24" spans="1:11" x14ac:dyDescent="0.25">
      <c r="A24" s="69">
        <v>7500</v>
      </c>
      <c r="B24" s="72" t="s">
        <v>37</v>
      </c>
      <c r="C24" s="71">
        <v>18400</v>
      </c>
      <c r="D24" s="64"/>
      <c r="E24" s="73"/>
      <c r="F24" s="64"/>
      <c r="G24" s="63">
        <f t="shared" si="0"/>
        <v>18400</v>
      </c>
      <c r="H24" s="67"/>
      <c r="I24" s="63"/>
      <c r="J24" s="67"/>
    </row>
    <row r="25" spans="1:11" x14ac:dyDescent="0.25">
      <c r="A25" s="69">
        <v>7780</v>
      </c>
      <c r="B25" s="72" t="s">
        <v>38</v>
      </c>
      <c r="C25" s="71">
        <v>9600</v>
      </c>
      <c r="D25" s="64"/>
      <c r="E25" s="65"/>
      <c r="F25" s="64"/>
      <c r="G25" s="63">
        <f t="shared" si="0"/>
        <v>9600</v>
      </c>
      <c r="H25" s="67"/>
      <c r="I25" s="63"/>
      <c r="J25" s="67"/>
    </row>
    <row r="26" spans="1:11" x14ac:dyDescent="0.25">
      <c r="A26" s="69">
        <v>8100</v>
      </c>
      <c r="B26" s="72" t="s">
        <v>39</v>
      </c>
      <c r="C26" s="71">
        <v>1400</v>
      </c>
      <c r="D26" s="64"/>
      <c r="E26" s="65"/>
      <c r="F26" s="64"/>
      <c r="G26" s="63">
        <f t="shared" si="0"/>
        <v>1400</v>
      </c>
      <c r="H26" s="67"/>
      <c r="I26" s="63"/>
      <c r="J26" s="67"/>
    </row>
    <row r="27" spans="1:11" x14ac:dyDescent="0.25">
      <c r="A27" s="74">
        <v>8800</v>
      </c>
      <c r="B27" s="75" t="s">
        <v>0</v>
      </c>
      <c r="C27" s="76"/>
      <c r="D27" s="77"/>
      <c r="E27" s="78">
        <f>-SUM(G17:G26)+H16</f>
        <v>987550</v>
      </c>
      <c r="F27" s="79"/>
      <c r="G27" s="80">
        <f>E27</f>
        <v>987550</v>
      </c>
      <c r="H27" s="77"/>
      <c r="I27" s="80"/>
      <c r="J27" s="77"/>
    </row>
    <row r="28" spans="1:11" s="84" customFormat="1" ht="20.25" x14ac:dyDescent="0.3">
      <c r="A28" s="81"/>
      <c r="B28" s="81"/>
      <c r="C28" s="82">
        <f>SUM(C6:C27)</f>
        <v>3746980</v>
      </c>
      <c r="D28" s="83">
        <f t="shared" ref="D28:J28" si="1">SUM(D6:D27)</f>
        <v>3746980</v>
      </c>
      <c r="E28" s="82">
        <f t="shared" si="1"/>
        <v>1852070</v>
      </c>
      <c r="F28" s="83">
        <f t="shared" si="1"/>
        <v>1852070</v>
      </c>
      <c r="G28" s="82">
        <f t="shared" si="1"/>
        <v>3012430</v>
      </c>
      <c r="H28" s="83">
        <f t="shared" si="1"/>
        <v>3012430</v>
      </c>
      <c r="I28" s="82">
        <f t="shared" si="1"/>
        <v>919900</v>
      </c>
      <c r="J28" s="83">
        <f t="shared" si="1"/>
        <v>919900</v>
      </c>
    </row>
    <row r="30" spans="1:11" x14ac:dyDescent="0.25">
      <c r="B30" s="47" t="s">
        <v>92</v>
      </c>
      <c r="F30" s="90">
        <f>214000-194120</f>
        <v>19880</v>
      </c>
    </row>
    <row r="31" spans="1:11" x14ac:dyDescent="0.25">
      <c r="F31" s="90"/>
    </row>
    <row r="32" spans="1:11" x14ac:dyDescent="0.25">
      <c r="B32" s="47" t="s">
        <v>93</v>
      </c>
      <c r="F32" s="90">
        <f>C6*0.2</f>
        <v>42440</v>
      </c>
    </row>
    <row r="33" spans="1:11" x14ac:dyDescent="0.25">
      <c r="K33" s="90">
        <f>SUM(K19:K32)</f>
        <v>0</v>
      </c>
    </row>
    <row r="34" spans="1:11" x14ac:dyDescent="0.25">
      <c r="B34" s="47" t="s">
        <v>40</v>
      </c>
    </row>
    <row r="35" spans="1:11" x14ac:dyDescent="0.25">
      <c r="B35" s="85"/>
      <c r="C35" s="86" t="s">
        <v>16</v>
      </c>
      <c r="D35" s="87" t="s">
        <v>41</v>
      </c>
      <c r="E35" s="86" t="s">
        <v>42</v>
      </c>
    </row>
    <row r="36" spans="1:11" x14ac:dyDescent="0.25">
      <c r="B36" s="88" t="s">
        <v>43</v>
      </c>
      <c r="C36" s="89">
        <f>SUM(D36:E36)</f>
        <v>660000</v>
      </c>
      <c r="D36" s="90">
        <v>360000</v>
      </c>
      <c r="E36" s="89">
        <v>300000</v>
      </c>
    </row>
    <row r="37" spans="1:11" x14ac:dyDescent="0.25">
      <c r="B37" s="88" t="s">
        <v>44</v>
      </c>
      <c r="C37" s="89">
        <f>C38-C36</f>
        <v>327550</v>
      </c>
      <c r="D37" s="90">
        <f>$C$37/2</f>
        <v>163775</v>
      </c>
      <c r="E37" s="89">
        <f>$C$37/2</f>
        <v>163775</v>
      </c>
    </row>
    <row r="38" spans="1:11" s="84" customFormat="1" ht="20.25" x14ac:dyDescent="0.3">
      <c r="A38" s="47"/>
      <c r="B38" s="85" t="s">
        <v>16</v>
      </c>
      <c r="C38" s="82">
        <f>G27</f>
        <v>987550</v>
      </c>
      <c r="D38" s="91">
        <f>SUM(D36:D37)</f>
        <v>523775</v>
      </c>
      <c r="E38" s="82">
        <f>SUM(E36:E37)</f>
        <v>463775</v>
      </c>
      <c r="F38" s="47"/>
      <c r="G38" s="47"/>
      <c r="H38" s="47"/>
      <c r="I38" s="47"/>
      <c r="J38" s="47"/>
    </row>
    <row r="39" spans="1:11" x14ac:dyDescent="0.25">
      <c r="C39" s="90"/>
      <c r="D39" s="90"/>
      <c r="E39" s="90"/>
    </row>
    <row r="40" spans="1:11" x14ac:dyDescent="0.25">
      <c r="A40" s="47" t="s">
        <v>60</v>
      </c>
      <c r="B40" s="47" t="s">
        <v>61</v>
      </c>
      <c r="C40" s="90">
        <f>H16</f>
        <v>3012430</v>
      </c>
      <c r="D40" s="90"/>
      <c r="E40" s="90"/>
    </row>
    <row r="41" spans="1:11" x14ac:dyDescent="0.25">
      <c r="A41" s="129" t="s">
        <v>66</v>
      </c>
      <c r="B41" s="47" t="s">
        <v>67</v>
      </c>
      <c r="C41" s="90">
        <f>G17</f>
        <v>1718520</v>
      </c>
    </row>
    <row r="42" spans="1:11" s="84" customFormat="1" ht="20.25" x14ac:dyDescent="0.3">
      <c r="A42" s="130" t="s">
        <v>68</v>
      </c>
      <c r="B42" s="47" t="s">
        <v>69</v>
      </c>
      <c r="C42" s="91">
        <f>C40-C41</f>
        <v>1293910</v>
      </c>
      <c r="D42" s="47"/>
      <c r="E42" s="47"/>
      <c r="F42" s="47"/>
      <c r="G42" s="47"/>
      <c r="H42" s="47"/>
      <c r="I42" s="47"/>
      <c r="J42" s="47"/>
      <c r="K42" s="47"/>
    </row>
    <row r="44" spans="1:11" x14ac:dyDescent="0.25">
      <c r="B44" s="47" t="s">
        <v>70</v>
      </c>
      <c r="F44" s="131">
        <f>C42/C40</f>
        <v>0.42952367357913712</v>
      </c>
    </row>
    <row r="46" spans="1:11" x14ac:dyDescent="0.25">
      <c r="A46" s="47" t="s">
        <v>71</v>
      </c>
      <c r="B46" s="47" t="s">
        <v>72</v>
      </c>
    </row>
    <row r="47" spans="1:11" x14ac:dyDescent="0.25">
      <c r="B47" s="47" t="s">
        <v>73</v>
      </c>
    </row>
    <row r="48" spans="1:11" x14ac:dyDescent="0.25">
      <c r="A48" s="126">
        <v>1</v>
      </c>
      <c r="B48" s="47" t="s">
        <v>74</v>
      </c>
    </row>
    <row r="49" spans="1:4" x14ac:dyDescent="0.25">
      <c r="A49" s="126">
        <v>2</v>
      </c>
      <c r="B49" s="47" t="s">
        <v>75</v>
      </c>
      <c r="D49" s="132">
        <f>G27-14000</f>
        <v>973550</v>
      </c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11.5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A42B-A59E-4E0F-B8C9-3CC2A9BBA7D8}">
  <dimension ref="A1:N49"/>
  <sheetViews>
    <sheetView showGridLines="0" showZeros="0" workbookViewId="0">
      <selection activeCell="M7" sqref="M7"/>
    </sheetView>
  </sheetViews>
  <sheetFormatPr baseColWidth="10" defaultRowHeight="15.75" x14ac:dyDescent="0.25"/>
  <cols>
    <col min="1" max="1" width="6.42578125" style="47" bestFit="1" customWidth="1"/>
    <col min="2" max="2" width="23.42578125" style="47" bestFit="1" customWidth="1"/>
    <col min="3" max="13" width="11.42578125" style="47"/>
    <col min="14" max="14" width="13.7109375" style="47" bestFit="1" customWidth="1"/>
    <col min="15" max="16384" width="11.42578125" style="47"/>
  </cols>
  <sheetData>
    <row r="1" spans="1:10" x14ac:dyDescent="0.25">
      <c r="A1" s="128" t="s">
        <v>159</v>
      </c>
    </row>
    <row r="2" spans="1:10" x14ac:dyDescent="0.25">
      <c r="A2" s="174" t="s">
        <v>131</v>
      </c>
      <c r="B2" s="48" t="s">
        <v>169</v>
      </c>
      <c r="C2" s="224" t="s">
        <v>2</v>
      </c>
      <c r="D2" s="216"/>
      <c r="E2" s="216" t="s">
        <v>3</v>
      </c>
      <c r="F2" s="216"/>
      <c r="G2" s="216" t="s">
        <v>4</v>
      </c>
      <c r="H2" s="216"/>
      <c r="I2" s="216" t="s">
        <v>5</v>
      </c>
      <c r="J2" s="216"/>
    </row>
    <row r="3" spans="1:10" x14ac:dyDescent="0.25">
      <c r="A3" s="178" t="s">
        <v>132</v>
      </c>
      <c r="B3" s="49"/>
      <c r="C3" s="92" t="s">
        <v>1</v>
      </c>
      <c r="D3" s="93" t="s">
        <v>19</v>
      </c>
      <c r="E3" s="93" t="s">
        <v>1</v>
      </c>
      <c r="F3" s="93" t="s">
        <v>19</v>
      </c>
      <c r="G3" s="93" t="s">
        <v>1</v>
      </c>
      <c r="H3" s="93" t="s">
        <v>19</v>
      </c>
      <c r="I3" s="93" t="s">
        <v>1</v>
      </c>
      <c r="J3" s="94" t="s">
        <v>19</v>
      </c>
    </row>
    <row r="4" spans="1:10" x14ac:dyDescent="0.25">
      <c r="A4" s="95">
        <v>1220</v>
      </c>
      <c r="B4" s="96" t="s">
        <v>45</v>
      </c>
      <c r="C4" s="97">
        <v>186500</v>
      </c>
      <c r="D4" s="98"/>
      <c r="E4" s="57"/>
      <c r="F4" s="58">
        <f>C4*0.3</f>
        <v>55950</v>
      </c>
      <c r="G4" s="59"/>
      <c r="H4" s="60"/>
      <c r="I4" s="59">
        <f>C4-F4</f>
        <v>130550</v>
      </c>
      <c r="J4" s="60"/>
    </row>
    <row r="5" spans="1:10" x14ac:dyDescent="0.25">
      <c r="A5" s="99">
        <v>1240</v>
      </c>
      <c r="B5" s="100" t="s">
        <v>46</v>
      </c>
      <c r="C5" s="101">
        <v>76700</v>
      </c>
      <c r="D5" s="102"/>
      <c r="E5" s="65"/>
      <c r="F5" s="66">
        <f>145000*0.15</f>
        <v>21750</v>
      </c>
      <c r="G5" s="63"/>
      <c r="H5" s="67"/>
      <c r="I5" s="63">
        <f>C5-F5</f>
        <v>54950</v>
      </c>
      <c r="J5" s="67"/>
    </row>
    <row r="6" spans="1:10" x14ac:dyDescent="0.25">
      <c r="A6" s="99">
        <v>1400</v>
      </c>
      <c r="B6" s="100" t="s">
        <v>21</v>
      </c>
      <c r="C6" s="101">
        <v>895000</v>
      </c>
      <c r="D6" s="102"/>
      <c r="E6" s="65"/>
      <c r="F6" s="66">
        <v>15000</v>
      </c>
      <c r="G6" s="63"/>
      <c r="H6" s="67"/>
      <c r="I6" s="63">
        <f>C6-F6</f>
        <v>880000</v>
      </c>
      <c r="J6" s="67"/>
    </row>
    <row r="7" spans="1:10" x14ac:dyDescent="0.25">
      <c r="A7" s="99">
        <v>1700</v>
      </c>
      <c r="B7" s="100" t="s">
        <v>47</v>
      </c>
      <c r="C7" s="101"/>
      <c r="D7" s="102"/>
      <c r="E7" s="65">
        <v>16000</v>
      </c>
      <c r="F7" s="66"/>
      <c r="G7" s="63"/>
      <c r="H7" s="67"/>
      <c r="I7" s="63">
        <f>C7+E7</f>
        <v>16000</v>
      </c>
      <c r="J7" s="67"/>
    </row>
    <row r="8" spans="1:10" x14ac:dyDescent="0.25">
      <c r="A8" s="99">
        <v>1900</v>
      </c>
      <c r="B8" s="100" t="s">
        <v>22</v>
      </c>
      <c r="C8" s="101">
        <v>730</v>
      </c>
      <c r="D8" s="102"/>
      <c r="E8" s="65"/>
      <c r="F8" s="66"/>
      <c r="G8" s="63"/>
      <c r="H8" s="67"/>
      <c r="I8" s="63">
        <f>C8+E8</f>
        <v>730</v>
      </c>
      <c r="J8" s="67"/>
    </row>
    <row r="9" spans="1:10" x14ac:dyDescent="0.25">
      <c r="A9" s="99">
        <v>2051</v>
      </c>
      <c r="B9" s="100" t="s">
        <v>79</v>
      </c>
      <c r="C9" s="101"/>
      <c r="D9" s="102">
        <v>360000</v>
      </c>
      <c r="E9" s="65">
        <f>F11</f>
        <v>350000</v>
      </c>
      <c r="F9" s="66">
        <f>D38</f>
        <v>416255</v>
      </c>
      <c r="G9" s="63"/>
      <c r="H9" s="67"/>
      <c r="I9" s="63"/>
      <c r="J9" s="67">
        <f>D9-E9+F9</f>
        <v>426255</v>
      </c>
    </row>
    <row r="10" spans="1:10" x14ac:dyDescent="0.25">
      <c r="A10" s="99">
        <v>2052</v>
      </c>
      <c r="B10" s="100" t="s">
        <v>80</v>
      </c>
      <c r="C10" s="101"/>
      <c r="D10" s="102">
        <v>330000</v>
      </c>
      <c r="E10" s="65">
        <f>F12</f>
        <v>370000</v>
      </c>
      <c r="F10" s="66">
        <f>E38</f>
        <v>412255</v>
      </c>
      <c r="G10" s="63"/>
      <c r="H10" s="67"/>
      <c r="I10" s="63"/>
      <c r="J10" s="67">
        <f>D10-E10+F10</f>
        <v>372255</v>
      </c>
    </row>
    <row r="11" spans="1:10" x14ac:dyDescent="0.25">
      <c r="A11" s="99">
        <v>2061</v>
      </c>
      <c r="B11" s="100" t="s">
        <v>81</v>
      </c>
      <c r="C11" s="101">
        <v>350000</v>
      </c>
      <c r="D11" s="102"/>
      <c r="E11" s="65"/>
      <c r="F11" s="66">
        <f>C11</f>
        <v>350000</v>
      </c>
      <c r="G11" s="63"/>
      <c r="H11" s="67"/>
      <c r="I11" s="63"/>
      <c r="J11" s="67"/>
    </row>
    <row r="12" spans="1:10" x14ac:dyDescent="0.25">
      <c r="A12" s="99">
        <v>2062</v>
      </c>
      <c r="B12" s="100" t="s">
        <v>82</v>
      </c>
      <c r="C12" s="101">
        <v>370000</v>
      </c>
      <c r="D12" s="102"/>
      <c r="E12" s="65"/>
      <c r="F12" s="66">
        <f>C12</f>
        <v>370000</v>
      </c>
      <c r="G12" s="63"/>
      <c r="H12" s="67"/>
      <c r="I12" s="63"/>
      <c r="J12" s="67"/>
    </row>
    <row r="13" spans="1:10" x14ac:dyDescent="0.25">
      <c r="A13" s="99">
        <v>2380</v>
      </c>
      <c r="B13" s="100" t="s">
        <v>48</v>
      </c>
      <c r="C13" s="100"/>
      <c r="D13" s="102">
        <v>174095</v>
      </c>
      <c r="E13" s="65"/>
      <c r="F13" s="66"/>
      <c r="G13" s="63"/>
      <c r="H13" s="67"/>
      <c r="I13" s="63"/>
      <c r="J13" s="67">
        <f t="shared" ref="J13:J18" si="0">SUM(D13)</f>
        <v>174095</v>
      </c>
    </row>
    <row r="14" spans="1:10" x14ac:dyDescent="0.25">
      <c r="A14" s="99">
        <v>2600</v>
      </c>
      <c r="B14" s="100" t="s">
        <v>49</v>
      </c>
      <c r="C14" s="100"/>
      <c r="D14" s="102"/>
      <c r="E14" s="65"/>
      <c r="F14" s="66"/>
      <c r="G14" s="63"/>
      <c r="H14" s="67"/>
      <c r="I14" s="63"/>
      <c r="J14" s="67">
        <f t="shared" si="0"/>
        <v>0</v>
      </c>
    </row>
    <row r="15" spans="1:10" x14ac:dyDescent="0.25">
      <c r="A15" s="99">
        <v>2740</v>
      </c>
      <c r="B15" s="100" t="s">
        <v>28</v>
      </c>
      <c r="C15" s="100"/>
      <c r="D15" s="102">
        <v>37120</v>
      </c>
      <c r="E15" s="65"/>
      <c r="F15" s="66"/>
      <c r="G15" s="63"/>
      <c r="H15" s="67"/>
      <c r="I15" s="63"/>
      <c r="J15" s="67">
        <f t="shared" si="0"/>
        <v>37120</v>
      </c>
    </row>
    <row r="16" spans="1:10" x14ac:dyDescent="0.25">
      <c r="A16" s="99">
        <v>2770</v>
      </c>
      <c r="B16" s="103" t="s">
        <v>50</v>
      </c>
      <c r="C16" s="100"/>
      <c r="D16" s="102">
        <v>10620</v>
      </c>
      <c r="E16" s="65"/>
      <c r="F16" s="66"/>
      <c r="G16" s="63"/>
      <c r="H16" s="67"/>
      <c r="I16" s="63"/>
      <c r="J16" s="67">
        <f t="shared" si="0"/>
        <v>10620</v>
      </c>
    </row>
    <row r="17" spans="1:14" x14ac:dyDescent="0.25">
      <c r="A17" s="99">
        <v>2780</v>
      </c>
      <c r="B17" s="104" t="s">
        <v>51</v>
      </c>
      <c r="C17" s="100"/>
      <c r="D17" s="102">
        <v>7645</v>
      </c>
      <c r="E17" s="65"/>
      <c r="F17" s="66"/>
      <c r="G17" s="63"/>
      <c r="H17" s="67"/>
      <c r="I17" s="63"/>
      <c r="J17" s="67">
        <f t="shared" si="0"/>
        <v>7645</v>
      </c>
    </row>
    <row r="18" spans="1:14" x14ac:dyDescent="0.25">
      <c r="A18" s="99">
        <v>2940</v>
      </c>
      <c r="B18" s="105" t="s">
        <v>76</v>
      </c>
      <c r="C18" s="100"/>
      <c r="D18" s="102">
        <v>54240</v>
      </c>
      <c r="E18" s="65"/>
      <c r="F18" s="66"/>
      <c r="G18" s="63"/>
      <c r="H18" s="67"/>
      <c r="I18" s="63"/>
      <c r="J18" s="67">
        <f t="shared" si="0"/>
        <v>54240</v>
      </c>
    </row>
    <row r="19" spans="1:14" x14ac:dyDescent="0.25">
      <c r="A19" s="106">
        <v>3000</v>
      </c>
      <c r="B19" s="107" t="s">
        <v>29</v>
      </c>
      <c r="C19" s="108"/>
      <c r="D19" s="102">
        <v>3446925</v>
      </c>
      <c r="E19" s="65"/>
      <c r="F19" s="66"/>
      <c r="G19" s="63"/>
      <c r="H19" s="67">
        <f>D19</f>
        <v>3446925</v>
      </c>
      <c r="I19" s="63"/>
      <c r="J19" s="67"/>
    </row>
    <row r="20" spans="1:14" x14ac:dyDescent="0.25">
      <c r="A20" s="109">
        <v>4000</v>
      </c>
      <c r="B20" s="110" t="s">
        <v>30</v>
      </c>
      <c r="C20" s="108">
        <v>1767600</v>
      </c>
      <c r="D20" s="102"/>
      <c r="E20" s="65">
        <f>F6</f>
        <v>15000</v>
      </c>
      <c r="F20" s="66"/>
      <c r="G20" s="63">
        <f t="shared" ref="G20:G25" si="1">SUM(C20:E20)</f>
        <v>1782600</v>
      </c>
      <c r="H20" s="67"/>
      <c r="I20" s="63"/>
      <c r="J20" s="67"/>
    </row>
    <row r="21" spans="1:14" x14ac:dyDescent="0.25">
      <c r="A21" s="109">
        <v>5000</v>
      </c>
      <c r="B21" s="110" t="s">
        <v>52</v>
      </c>
      <c r="C21" s="108">
        <v>452000</v>
      </c>
      <c r="D21" s="102"/>
      <c r="E21" s="65"/>
      <c r="F21" s="66"/>
      <c r="G21" s="63">
        <f t="shared" si="1"/>
        <v>452000</v>
      </c>
      <c r="H21" s="67"/>
      <c r="I21" s="63"/>
      <c r="J21" s="67"/>
    </row>
    <row r="22" spans="1:14" x14ac:dyDescent="0.25">
      <c r="A22" s="109">
        <v>5050</v>
      </c>
      <c r="B22" s="110" t="s">
        <v>62</v>
      </c>
      <c r="C22" s="108">
        <v>54240</v>
      </c>
      <c r="D22" s="102"/>
      <c r="E22" s="65"/>
      <c r="F22" s="64"/>
      <c r="G22" s="63">
        <f t="shared" si="1"/>
        <v>54240</v>
      </c>
      <c r="H22" s="67"/>
      <c r="I22" s="63"/>
      <c r="J22" s="67"/>
    </row>
    <row r="23" spans="1:14" x14ac:dyDescent="0.25">
      <c r="A23" s="109">
        <v>5400</v>
      </c>
      <c r="B23" s="110" t="s">
        <v>53</v>
      </c>
      <c r="C23" s="108">
        <v>71380</v>
      </c>
      <c r="D23" s="102"/>
      <c r="E23" s="73"/>
      <c r="F23" s="64"/>
      <c r="G23" s="63">
        <f t="shared" si="1"/>
        <v>71380</v>
      </c>
      <c r="H23" s="67"/>
      <c r="I23" s="63"/>
      <c r="J23" s="67"/>
    </row>
    <row r="24" spans="1:14" x14ac:dyDescent="0.25">
      <c r="A24" s="109">
        <v>6010</v>
      </c>
      <c r="B24" s="110" t="s">
        <v>31</v>
      </c>
      <c r="C24" s="108"/>
      <c r="D24" s="102"/>
      <c r="E24" s="73">
        <f>F4+F5</f>
        <v>77700</v>
      </c>
      <c r="F24" s="64"/>
      <c r="G24" s="63">
        <f t="shared" si="1"/>
        <v>77700</v>
      </c>
      <c r="H24" s="67"/>
      <c r="I24" s="63"/>
      <c r="J24" s="67"/>
    </row>
    <row r="25" spans="1:14" x14ac:dyDescent="0.25">
      <c r="A25" s="109">
        <v>7000</v>
      </c>
      <c r="B25" s="110" t="s">
        <v>54</v>
      </c>
      <c r="C25" s="108">
        <v>34275</v>
      </c>
      <c r="D25" s="102"/>
      <c r="E25" s="73"/>
      <c r="F25" s="64"/>
      <c r="G25" s="63">
        <f t="shared" si="1"/>
        <v>34275</v>
      </c>
      <c r="H25" s="67"/>
      <c r="I25" s="63"/>
      <c r="J25" s="67"/>
    </row>
    <row r="26" spans="1:14" x14ac:dyDescent="0.25">
      <c r="A26" s="109">
        <v>7780</v>
      </c>
      <c r="B26" s="110" t="s">
        <v>38</v>
      </c>
      <c r="C26" s="108">
        <v>148020</v>
      </c>
      <c r="D26" s="102"/>
      <c r="E26" s="73"/>
      <c r="F26" s="64">
        <v>16000</v>
      </c>
      <c r="G26" s="63">
        <f>C26-F26</f>
        <v>132020</v>
      </c>
      <c r="H26" s="67"/>
      <c r="I26" s="63"/>
      <c r="J26" s="67"/>
    </row>
    <row r="27" spans="1:14" x14ac:dyDescent="0.25">
      <c r="A27" s="109">
        <v>8000</v>
      </c>
      <c r="B27" s="110" t="s">
        <v>55</v>
      </c>
      <c r="C27" s="108"/>
      <c r="D27" s="102">
        <v>100</v>
      </c>
      <c r="E27" s="73"/>
      <c r="F27" s="64"/>
      <c r="G27" s="63"/>
      <c r="H27" s="67">
        <f>D27</f>
        <v>100</v>
      </c>
      <c r="I27" s="63"/>
      <c r="J27" s="67"/>
    </row>
    <row r="28" spans="1:14" x14ac:dyDescent="0.25">
      <c r="A28" s="109">
        <v>8100</v>
      </c>
      <c r="B28" s="110" t="s">
        <v>39</v>
      </c>
      <c r="C28" s="108">
        <v>14300</v>
      </c>
      <c r="D28" s="102"/>
      <c r="E28" s="65"/>
      <c r="F28" s="64"/>
      <c r="G28" s="63">
        <f>C28</f>
        <v>14300</v>
      </c>
      <c r="H28" s="67"/>
      <c r="I28" s="63"/>
      <c r="J28" s="67"/>
    </row>
    <row r="29" spans="1:14" x14ac:dyDescent="0.25">
      <c r="A29" s="111">
        <v>8800</v>
      </c>
      <c r="B29" s="112" t="s">
        <v>0</v>
      </c>
      <c r="C29" s="113"/>
      <c r="D29" s="114"/>
      <c r="E29" s="78">
        <f>-SUM(G20:G28)+H19+H27</f>
        <v>828510</v>
      </c>
      <c r="F29" s="79"/>
      <c r="G29" s="80">
        <f>E29</f>
        <v>828510</v>
      </c>
      <c r="H29" s="77"/>
      <c r="I29" s="80"/>
      <c r="J29" s="77"/>
    </row>
    <row r="30" spans="1:14" s="84" customFormat="1" ht="20.25" x14ac:dyDescent="0.3">
      <c r="A30" s="115"/>
      <c r="B30" s="116"/>
      <c r="C30" s="82">
        <f>SUM(C4:C29)</f>
        <v>4420745</v>
      </c>
      <c r="D30" s="83">
        <f>SUM(D4:D29)</f>
        <v>4420745</v>
      </c>
      <c r="E30" s="82">
        <f>SUM(E4:E29)</f>
        <v>1657210</v>
      </c>
      <c r="F30" s="83">
        <f>SUM(F4:F29)</f>
        <v>1657210</v>
      </c>
      <c r="G30" s="82">
        <f>SUM(G20:G29)</f>
        <v>3447025</v>
      </c>
      <c r="H30" s="83">
        <f>SUM(H4:H28)</f>
        <v>3447025</v>
      </c>
      <c r="I30" s="82">
        <f>SUM(I4:I28)</f>
        <v>1082230</v>
      </c>
      <c r="J30" s="83">
        <f>SUM(J4:J28)</f>
        <v>1082230</v>
      </c>
      <c r="K30" s="47"/>
      <c r="L30" s="90"/>
      <c r="M30" s="90">
        <f>C30-D30</f>
        <v>0</v>
      </c>
      <c r="N30" s="133"/>
    </row>
    <row r="31" spans="1:14" x14ac:dyDescent="0.25">
      <c r="A31" s="117"/>
      <c r="B31" s="118"/>
      <c r="C31" s="119"/>
      <c r="D31" s="119"/>
      <c r="E31" s="90"/>
      <c r="F31" s="90"/>
      <c r="G31" s="90"/>
      <c r="H31" s="90"/>
      <c r="I31" s="90"/>
      <c r="J31" s="90"/>
    </row>
    <row r="32" spans="1:14" x14ac:dyDescent="0.25">
      <c r="B32" s="47" t="s">
        <v>14</v>
      </c>
    </row>
    <row r="33" spans="1:10" x14ac:dyDescent="0.25">
      <c r="B33" s="85"/>
      <c r="C33" s="86" t="s">
        <v>16</v>
      </c>
      <c r="D33" s="87" t="s">
        <v>77</v>
      </c>
      <c r="E33" s="86" t="s">
        <v>78</v>
      </c>
    </row>
    <row r="34" spans="1:10" x14ac:dyDescent="0.25">
      <c r="B34" s="88" t="s">
        <v>56</v>
      </c>
      <c r="C34" s="89">
        <f>SUM(D34:E34)</f>
        <v>69000</v>
      </c>
      <c r="D34" s="90">
        <f>D9*0.1</f>
        <v>36000</v>
      </c>
      <c r="E34" s="89">
        <f>D10*0.1</f>
        <v>33000</v>
      </c>
    </row>
    <row r="35" spans="1:10" x14ac:dyDescent="0.25">
      <c r="B35" s="88" t="s">
        <v>57</v>
      </c>
      <c r="C35" s="89">
        <f>SUM(D35:E35)</f>
        <v>-36000</v>
      </c>
      <c r="D35" s="90">
        <f>-C11*0.05</f>
        <v>-17500</v>
      </c>
      <c r="E35" s="89">
        <f>-C12*0.05</f>
        <v>-18500</v>
      </c>
    </row>
    <row r="36" spans="1:10" x14ac:dyDescent="0.25">
      <c r="B36" s="120" t="s">
        <v>90</v>
      </c>
      <c r="C36" s="121">
        <f>SUM(D36:E36)</f>
        <v>33000</v>
      </c>
      <c r="D36" s="122">
        <f>SUM(D34:D35)</f>
        <v>18500</v>
      </c>
      <c r="E36" s="121">
        <f>SUM(E34:E35)</f>
        <v>14500</v>
      </c>
    </row>
    <row r="37" spans="1:10" x14ac:dyDescent="0.25">
      <c r="B37" s="88" t="s">
        <v>58</v>
      </c>
      <c r="C37" s="89">
        <f>E29-C36</f>
        <v>795510</v>
      </c>
      <c r="D37" s="90">
        <f>C37/2</f>
        <v>397755</v>
      </c>
      <c r="E37" s="89">
        <f>C37/2</f>
        <v>397755</v>
      </c>
    </row>
    <row r="38" spans="1:10" s="84" customFormat="1" ht="20.25" x14ac:dyDescent="0.3">
      <c r="A38" s="47"/>
      <c r="B38" s="85" t="s">
        <v>59</v>
      </c>
      <c r="C38" s="82">
        <f>SUM(C36:C37)</f>
        <v>828510</v>
      </c>
      <c r="D38" s="91">
        <f>SUM(D36:D37)</f>
        <v>416255</v>
      </c>
      <c r="E38" s="82">
        <f>SUM(E36:E37)</f>
        <v>412255</v>
      </c>
      <c r="F38" s="47"/>
      <c r="G38" s="47"/>
      <c r="H38" s="47"/>
      <c r="I38" s="47"/>
      <c r="J38" s="47"/>
    </row>
    <row r="41" spans="1:10" x14ac:dyDescent="0.25">
      <c r="A41" s="47" t="s">
        <v>60</v>
      </c>
      <c r="B41" s="128" t="s">
        <v>83</v>
      </c>
    </row>
    <row r="42" spans="1:10" x14ac:dyDescent="0.25">
      <c r="B42" s="47" t="s">
        <v>84</v>
      </c>
    </row>
    <row r="43" spans="1:10" x14ac:dyDescent="0.25">
      <c r="B43" s="47" t="s">
        <v>85</v>
      </c>
    </row>
    <row r="44" spans="1:10" x14ac:dyDescent="0.25">
      <c r="B44" s="47" t="s">
        <v>91</v>
      </c>
    </row>
    <row r="45" spans="1:10" x14ac:dyDescent="0.25">
      <c r="B45" s="47" t="s">
        <v>86</v>
      </c>
    </row>
    <row r="47" spans="1:10" x14ac:dyDescent="0.25">
      <c r="B47" s="47" t="s">
        <v>87</v>
      </c>
    </row>
    <row r="48" spans="1:10" x14ac:dyDescent="0.25">
      <c r="B48" s="47" t="s">
        <v>88</v>
      </c>
    </row>
    <row r="49" spans="2:2" x14ac:dyDescent="0.25">
      <c r="B49" s="47" t="s">
        <v>89</v>
      </c>
    </row>
  </sheetData>
  <mergeCells count="4">
    <mergeCell ref="C2:D2"/>
    <mergeCell ref="E2:F2"/>
    <mergeCell ref="G2:H2"/>
    <mergeCell ref="I2:J2"/>
  </mergeCells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>
    <oddHeader xml:space="preserve">&amp;COppgave 11.6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Informasjon</vt:lpstr>
      <vt:lpstr>Oppgave 11.1</vt:lpstr>
      <vt:lpstr>Oppgave 11.2 - 2025</vt:lpstr>
      <vt:lpstr>Oppgave 11.3 - 2025</vt:lpstr>
      <vt:lpstr>Oppgave 11.4</vt:lpstr>
      <vt:lpstr>Oppgave 11.5</vt:lpstr>
      <vt:lpstr>Oppgave 11.6 - 2025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2024-04-23T15:08:37Z</cp:lastPrinted>
  <dcterms:created xsi:type="dcterms:W3CDTF">2004-06-23T12:19:48Z</dcterms:created>
  <dcterms:modified xsi:type="dcterms:W3CDTF">2024-08-14T12:36:49Z</dcterms:modified>
</cp:coreProperties>
</file>