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B365302E-4F86-437B-B65C-BACECF8B84B9}" xr6:coauthVersionLast="47" xr6:coauthVersionMax="47" xr10:uidLastSave="{00000000-0000-0000-0000-000000000000}"/>
  <bookViews>
    <workbookView xWindow="19095" yWindow="0" windowWidth="19410" windowHeight="20985" activeTab="3" xr2:uid="{00000000-000D-0000-FFFF-FFFF00000000}"/>
  </bookViews>
  <sheets>
    <sheet name="Oppgave 6.1" sheetId="3" r:id="rId1"/>
    <sheet name="Oppgave 6.2" sheetId="23" r:id="rId2"/>
    <sheet name="Oppgave 6.3" sheetId="24" r:id="rId3"/>
    <sheet name="Oppgave 6.4" sheetId="2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5" l="1"/>
  <c r="B5" i="24"/>
  <c r="K11" i="24" s="1"/>
  <c r="K14" i="24" s="1"/>
  <c r="D27" i="23"/>
  <c r="D26" i="23"/>
  <c r="D25" i="23"/>
  <c r="B38" i="25"/>
  <c r="B37" i="25"/>
  <c r="B34" i="25"/>
  <c r="B33" i="25"/>
  <c r="B32" i="25"/>
  <c r="B30" i="25"/>
  <c r="B29" i="25"/>
  <c r="B28" i="25"/>
  <c r="B26" i="25"/>
  <c r="B20" i="25"/>
  <c r="B19" i="25"/>
  <c r="C17" i="25"/>
  <c r="D17" i="25"/>
  <c r="E17" i="25"/>
  <c r="F17" i="25"/>
  <c r="B17" i="25"/>
  <c r="B16" i="25"/>
  <c r="A16" i="25"/>
  <c r="C15" i="25"/>
  <c r="D15" i="25"/>
  <c r="E15" i="25"/>
  <c r="F15" i="25"/>
  <c r="B15" i="25"/>
  <c r="D14" i="25"/>
  <c r="E14" i="25"/>
  <c r="F14" i="25"/>
  <c r="C14" i="25"/>
  <c r="D13" i="25"/>
  <c r="E13" i="25"/>
  <c r="F13" i="25"/>
  <c r="C13" i="25"/>
  <c r="D12" i="25"/>
  <c r="E12" i="25"/>
  <c r="F12" i="25"/>
  <c r="C12" i="25"/>
  <c r="B36" i="24"/>
  <c r="B37" i="24" s="1"/>
  <c r="L13" i="24"/>
  <c r="B13" i="24"/>
  <c r="B14" i="24" s="1"/>
  <c r="D12" i="24"/>
  <c r="E12" i="24"/>
  <c r="F12" i="24"/>
  <c r="G12" i="24"/>
  <c r="H12" i="24"/>
  <c r="I12" i="24"/>
  <c r="J12" i="24"/>
  <c r="K12" i="24"/>
  <c r="L12" i="24"/>
  <c r="C12" i="24"/>
  <c r="A12" i="24"/>
  <c r="A27" i="23"/>
  <c r="B3" i="23"/>
  <c r="H16" i="23"/>
  <c r="B16" i="23"/>
  <c r="H15" i="23"/>
  <c r="B15" i="23"/>
  <c r="B17" i="23" s="1"/>
  <c r="D14" i="23"/>
  <c r="E14" i="23"/>
  <c r="F14" i="23"/>
  <c r="G14" i="23"/>
  <c r="H14" i="23"/>
  <c r="C14" i="23"/>
  <c r="A14" i="23"/>
  <c r="D13" i="23"/>
  <c r="E13" i="23"/>
  <c r="F13" i="23"/>
  <c r="G13" i="23"/>
  <c r="H13" i="23"/>
  <c r="C13" i="23"/>
  <c r="D12" i="23"/>
  <c r="E12" i="23"/>
  <c r="F12" i="23"/>
  <c r="G12" i="23"/>
  <c r="H12" i="23"/>
  <c r="C12" i="23"/>
  <c r="C34" i="3"/>
  <c r="B34" i="3"/>
  <c r="D22" i="3"/>
  <c r="E22" i="3"/>
  <c r="C22" i="3"/>
  <c r="D23" i="3"/>
  <c r="E23" i="3"/>
  <c r="C23" i="3"/>
  <c r="B25" i="3"/>
  <c r="E25" i="3"/>
  <c r="D25" i="3"/>
  <c r="C25" i="3"/>
  <c r="B27" i="3" s="1"/>
  <c r="B15" i="3"/>
  <c r="D13" i="3"/>
  <c r="E13" i="3"/>
  <c r="C13" i="3"/>
  <c r="D12" i="3"/>
  <c r="D15" i="3" s="1"/>
  <c r="E12" i="3"/>
  <c r="C12" i="3"/>
  <c r="L11" i="24" l="1"/>
  <c r="L14" i="24" s="1"/>
  <c r="J11" i="24"/>
  <c r="G11" i="24"/>
  <c r="C11" i="24"/>
  <c r="C14" i="24" s="1"/>
  <c r="E11" i="24"/>
  <c r="F11" i="24"/>
  <c r="D11" i="24"/>
  <c r="I11" i="24"/>
  <c r="I14" i="24" s="1"/>
  <c r="H11" i="24"/>
  <c r="J14" i="24"/>
  <c r="G14" i="24"/>
  <c r="H14" i="24"/>
  <c r="F14" i="24"/>
  <c r="E14" i="24"/>
  <c r="D14" i="24"/>
  <c r="C17" i="23"/>
  <c r="F17" i="23"/>
  <c r="H17" i="23"/>
  <c r="E17" i="23"/>
  <c r="D17" i="23"/>
  <c r="G17" i="23"/>
  <c r="C15" i="3"/>
  <c r="E15" i="3"/>
  <c r="B17" i="24" l="1"/>
  <c r="B16" i="24"/>
  <c r="B28" i="24" s="1"/>
  <c r="B20" i="23"/>
  <c r="B19" i="23"/>
  <c r="B22" i="23" s="1"/>
  <c r="B17" i="3"/>
  <c r="B26" i="23" l="1"/>
  <c r="B25" i="23"/>
  <c r="B27" i="23"/>
  <c r="B19" i="24"/>
  <c r="B24" i="24" s="1"/>
  <c r="B25" i="24" s="1"/>
  <c r="B26" i="24" s="1"/>
  <c r="B31" i="24"/>
  <c r="B32" i="24" s="1"/>
  <c r="B33" i="24" s="1"/>
  <c r="B29" i="24"/>
  <c r="C27" i="23" l="1"/>
  <c r="C25" i="23"/>
  <c r="C26" i="23"/>
</calcChain>
</file>

<file path=xl/sharedStrings.xml><?xml version="1.0" encoding="utf-8"?>
<sst xmlns="http://schemas.openxmlformats.org/spreadsheetml/2006/main" count="113" uniqueCount="70">
  <si>
    <t>År</t>
  </si>
  <si>
    <t>Omsetning</t>
  </si>
  <si>
    <t>Variable kostnader</t>
  </si>
  <si>
    <t>Arbeidskapital</t>
  </si>
  <si>
    <t>Anleggsmidler</t>
  </si>
  <si>
    <t>Kontantstrøm</t>
  </si>
  <si>
    <t>Faste kostnader</t>
  </si>
  <si>
    <t>Lønn</t>
  </si>
  <si>
    <t>Salgspris</t>
  </si>
  <si>
    <t>Restverdi</t>
  </si>
  <si>
    <t>Nåverdi</t>
  </si>
  <si>
    <t>Salgsvolum</t>
  </si>
  <si>
    <t>Materialer</t>
  </si>
  <si>
    <t>Avkastningskrav</t>
  </si>
  <si>
    <t>Internrente</t>
  </si>
  <si>
    <t>B</t>
  </si>
  <si>
    <t>A</t>
  </si>
  <si>
    <t>NNV</t>
  </si>
  <si>
    <t>Investering</t>
  </si>
  <si>
    <t>Enheter A</t>
  </si>
  <si>
    <t>Enheter B</t>
  </si>
  <si>
    <t>Maskin</t>
  </si>
  <si>
    <t>Variabel k med A</t>
  </si>
  <si>
    <t>Variabel k med B</t>
  </si>
  <si>
    <t>Pris</t>
  </si>
  <si>
    <t>NNV 2 000</t>
  </si>
  <si>
    <t>NNV 3 000</t>
  </si>
  <si>
    <t>NNV 5 000</t>
  </si>
  <si>
    <t>Sann. het</t>
  </si>
  <si>
    <t>Legg inn 2 000, 3 000 eller 5 000</t>
  </si>
  <si>
    <t>Forventet NNV</t>
  </si>
  <si>
    <t>Årlig salgsmengde</t>
  </si>
  <si>
    <t>Dekningsbidrag</t>
  </si>
  <si>
    <t>Årlig nåverdiannuitet</t>
  </si>
  <si>
    <t>Kritisk endring</t>
  </si>
  <si>
    <t>Kritisk verdi</t>
  </si>
  <si>
    <t>Endring i %</t>
  </si>
  <si>
    <t>Bruk eventuelt målsøking for å finne kritisk verdi</t>
  </si>
  <si>
    <t>Bygg kvadratmeter</t>
  </si>
  <si>
    <t>Leie pr. kvadrat</t>
  </si>
  <si>
    <t>Markedsverdi 10 år</t>
  </si>
  <si>
    <t>Kjøpesenter</t>
  </si>
  <si>
    <t>Årlig NV annuitet</t>
  </si>
  <si>
    <t>Kritisk fall leiepris</t>
  </si>
  <si>
    <t>Bruk gjerne målsøking i Excel for å finne kritiske verdier.</t>
  </si>
  <si>
    <t>Nedenfor viser noen beregner manuelt.</t>
  </si>
  <si>
    <t>Laveste leiepris år</t>
  </si>
  <si>
    <t>Laveste leiepris mnd</t>
  </si>
  <si>
    <t>Kritisk fall areal</t>
  </si>
  <si>
    <t>Kritisk areal</t>
  </si>
  <si>
    <t>Kritisk fall verdi</t>
  </si>
  <si>
    <t>Laveste salgsverdi</t>
  </si>
  <si>
    <t>Prosentvis stigning</t>
  </si>
  <si>
    <t>Leiepris 750 gir NNV</t>
  </si>
  <si>
    <t>Faste kostnader kan øke med</t>
  </si>
  <si>
    <t>Faste kostader kan øke til</t>
  </si>
  <si>
    <t>Levetid (år)</t>
  </si>
  <si>
    <t>Salgsvolum årlig</t>
  </si>
  <si>
    <t>Salgspris kan falle med</t>
  </si>
  <si>
    <t>Med målsøking får man litt andre svar enn vist i beregningene under, fordi når omsetning endres, så endres arbeidskapital</t>
  </si>
  <si>
    <t>Salgspris kan falle til</t>
  </si>
  <si>
    <t>Prosentvis fall</t>
  </si>
  <si>
    <t>Salgsvolumkan falle med</t>
  </si>
  <si>
    <t>Salgsvolum kan falle til</t>
  </si>
  <si>
    <t>Faste kostnader kan øke til</t>
  </si>
  <si>
    <t>Prosentvis økning</t>
  </si>
  <si>
    <t>Mest kritisk</t>
  </si>
  <si>
    <t>Var.  enhetskostnader</t>
  </si>
  <si>
    <t>Leiepris kvadratmeter mnd</t>
  </si>
  <si>
    <t>Mnd. pr.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</si>
</sst>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165" fontId="0" fillId="0" borderId="0" xfId="0" applyNumberFormat="1"/>
    <xf numFmtId="0" fontId="0" fillId="4" borderId="2" xfId="0" applyFill="1" applyBorder="1"/>
    <xf numFmtId="0" fontId="2" fillId="2" borderId="0" xfId="0" applyFont="1" applyFill="1"/>
    <xf numFmtId="3" fontId="2" fillId="3" borderId="4" xfId="0" applyNumberFormat="1" applyFont="1" applyFill="1" applyBorder="1"/>
    <xf numFmtId="3" fontId="2" fillId="3" borderId="5" xfId="0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3" fontId="2" fillId="0" borderId="0" xfId="0" applyNumberFormat="1" applyFont="1"/>
    <xf numFmtId="165" fontId="0" fillId="7" borderId="4" xfId="0" applyNumberFormat="1" applyFill="1" applyBorder="1"/>
    <xf numFmtId="9" fontId="0" fillId="7" borderId="5" xfId="0" applyNumberFormat="1" applyFill="1" applyBorder="1"/>
    <xf numFmtId="0" fontId="0" fillId="5" borderId="4" xfId="0" applyFill="1" applyBorder="1"/>
    <xf numFmtId="0" fontId="0" fillId="5" borderId="5" xfId="0" applyFill="1" applyBorder="1"/>
    <xf numFmtId="165" fontId="0" fillId="5" borderId="3" xfId="1" applyNumberFormat="1" applyFont="1" applyFill="1" applyBorder="1"/>
    <xf numFmtId="0" fontId="0" fillId="5" borderId="3" xfId="0" applyFill="1" applyBorder="1"/>
    <xf numFmtId="0" fontId="0" fillId="0" borderId="0" xfId="0" applyAlignment="1">
      <alignment horizontal="right"/>
    </xf>
    <xf numFmtId="0" fontId="2" fillId="3" borderId="3" xfId="0" applyFont="1" applyFill="1" applyBorder="1" applyAlignment="1">
      <alignment horizontal="center"/>
    </xf>
    <xf numFmtId="0" fontId="0" fillId="0" borderId="6" xfId="0" applyBorder="1"/>
    <xf numFmtId="3" fontId="0" fillId="0" borderId="5" xfId="0" applyNumberFormat="1" applyBorder="1"/>
    <xf numFmtId="165" fontId="0" fillId="0" borderId="6" xfId="1" applyNumberFormat="1" applyFont="1" applyBorder="1"/>
    <xf numFmtId="0" fontId="0" fillId="0" borderId="5" xfId="0" applyBorder="1"/>
    <xf numFmtId="0" fontId="0" fillId="4" borderId="3" xfId="0" applyFill="1" applyBorder="1"/>
    <xf numFmtId="165" fontId="0" fillId="4" borderId="3" xfId="0" applyNumberFormat="1" applyFill="1" applyBorder="1"/>
    <xf numFmtId="0" fontId="2" fillId="3" borderId="3" xfId="0" applyFont="1" applyFill="1" applyBorder="1"/>
    <xf numFmtId="0" fontId="0" fillId="0" borderId="4" xfId="0" applyBorder="1"/>
    <xf numFmtId="3" fontId="2" fillId="0" borderId="4" xfId="0" applyNumberFormat="1" applyFont="1" applyBorder="1"/>
    <xf numFmtId="3" fontId="2" fillId="0" borderId="6" xfId="0" applyNumberFormat="1" applyFont="1" applyBorder="1"/>
    <xf numFmtId="9" fontId="2" fillId="0" borderId="5" xfId="2" applyFont="1" applyFill="1" applyBorder="1"/>
    <xf numFmtId="0" fontId="2" fillId="2" borderId="3" xfId="0" applyFont="1" applyFill="1" applyBorder="1" applyAlignment="1">
      <alignment horizontal="center"/>
    </xf>
    <xf numFmtId="3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7" borderId="3" xfId="1" applyNumberFormat="1" applyFont="1" applyFill="1" applyBorder="1" applyAlignment="1"/>
    <xf numFmtId="165" fontId="0" fillId="7" borderId="3" xfId="1" applyNumberFormat="1" applyFont="1" applyFill="1" applyBorder="1"/>
    <xf numFmtId="0" fontId="0" fillId="2" borderId="3" xfId="0" applyFill="1" applyBorder="1"/>
    <xf numFmtId="0" fontId="0" fillId="7" borderId="3" xfId="0" applyFill="1" applyBorder="1"/>
    <xf numFmtId="3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6" xfId="0" applyFill="1" applyBorder="1"/>
    <xf numFmtId="0" fontId="0" fillId="7" borderId="4" xfId="0" applyFill="1" applyBorder="1"/>
    <xf numFmtId="0" fontId="0" fillId="7" borderId="5" xfId="0" applyFill="1" applyBorder="1"/>
    <xf numFmtId="3" fontId="0" fillId="7" borderId="6" xfId="0" applyNumberFormat="1" applyFill="1" applyBorder="1"/>
    <xf numFmtId="9" fontId="0" fillId="7" borderId="5" xfId="2" applyFon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164" fontId="0" fillId="6" borderId="6" xfId="0" applyNumberFormat="1" applyFill="1" applyBorder="1"/>
    <xf numFmtId="165" fontId="0" fillId="6" borderId="5" xfId="0" applyNumberFormat="1" applyFill="1" applyBorder="1"/>
    <xf numFmtId="43" fontId="0" fillId="6" borderId="6" xfId="0" applyNumberFormat="1" applyFill="1" applyBorder="1"/>
    <xf numFmtId="10" fontId="0" fillId="6" borderId="6" xfId="2" applyNumberFormat="1" applyFont="1" applyFill="1" applyBorder="1"/>
    <xf numFmtId="10" fontId="0" fillId="6" borderId="5" xfId="2" applyNumberFormat="1" applyFont="1" applyFill="1" applyBorder="1"/>
    <xf numFmtId="3" fontId="0" fillId="7" borderId="4" xfId="0" applyNumberFormat="1" applyFill="1" applyBorder="1"/>
    <xf numFmtId="0" fontId="0" fillId="7" borderId="6" xfId="0" applyFill="1" applyBorder="1"/>
    <xf numFmtId="165" fontId="0" fillId="4" borderId="3" xfId="1" applyNumberFormat="1" applyFont="1" applyFill="1" applyBorder="1"/>
    <xf numFmtId="0" fontId="0" fillId="5" borderId="6" xfId="0" applyFill="1" applyBorder="1"/>
    <xf numFmtId="3" fontId="0" fillId="4" borderId="4" xfId="0" applyNumberForma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3" fontId="0" fillId="4" borderId="6" xfId="0" applyNumberFormat="1" applyFill="1" applyBorder="1" applyAlignment="1">
      <alignment horizontal="right"/>
    </xf>
    <xf numFmtId="9" fontId="0" fillId="4" borderId="6" xfId="0" applyNumberFormat="1" applyFill="1" applyBorder="1" applyAlignment="1">
      <alignment horizontal="right"/>
    </xf>
    <xf numFmtId="9" fontId="0" fillId="4" borderId="5" xfId="0" applyNumberFormat="1" applyFill="1" applyBorder="1" applyAlignment="1">
      <alignment horizontal="right"/>
    </xf>
    <xf numFmtId="165" fontId="0" fillId="0" borderId="6" xfId="0" applyNumberFormat="1" applyBorder="1"/>
    <xf numFmtId="0" fontId="2" fillId="2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165" fontId="0" fillId="3" borderId="4" xfId="0" applyNumberFormat="1" applyFill="1" applyBorder="1"/>
    <xf numFmtId="9" fontId="0" fillId="3" borderId="5" xfId="0" applyNumberFormat="1" applyFill="1" applyBorder="1"/>
    <xf numFmtId="164" fontId="0" fillId="3" borderId="4" xfId="0" applyNumberFormat="1" applyFill="1" applyBorder="1"/>
    <xf numFmtId="43" fontId="0" fillId="3" borderId="6" xfId="0" applyNumberFormat="1" applyFill="1" applyBorder="1"/>
    <xf numFmtId="10" fontId="2" fillId="3" borderId="5" xfId="2" applyNumberFormat="1" applyFont="1" applyFill="1" applyBorder="1"/>
    <xf numFmtId="10" fontId="0" fillId="3" borderId="5" xfId="2" applyNumberFormat="1" applyFont="1" applyFill="1" applyBorder="1"/>
    <xf numFmtId="165" fontId="0" fillId="3" borderId="6" xfId="0" applyNumberFormat="1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8" xfId="0" applyFill="1" applyBorder="1"/>
    <xf numFmtId="0" fontId="2" fillId="2" borderId="7" xfId="0" applyFont="1" applyFill="1" applyBorder="1"/>
    <xf numFmtId="165" fontId="0" fillId="6" borderId="4" xfId="0" applyNumberFormat="1" applyFill="1" applyBorder="1"/>
    <xf numFmtId="165" fontId="0" fillId="6" borderId="6" xfId="0" applyNumberFormat="1" applyFill="1" applyBorder="1"/>
    <xf numFmtId="3" fontId="0" fillId="6" borderId="4" xfId="0" applyNumberFormat="1" applyFill="1" applyBorder="1"/>
    <xf numFmtId="165" fontId="0" fillId="6" borderId="6" xfId="1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zoomScale="140" zoomScaleNormal="140" workbookViewId="0">
      <selection activeCell="G27" sqref="G27"/>
    </sheetView>
  </sheetViews>
  <sheetFormatPr baseColWidth="10" defaultColWidth="9.140625" defaultRowHeight="15" x14ac:dyDescent="0.25"/>
  <cols>
    <col min="1" max="1" width="17.85546875" bestFit="1" customWidth="1"/>
    <col min="2" max="2" width="14.28515625" bestFit="1" customWidth="1"/>
    <col min="3" max="3" width="11.85546875" customWidth="1"/>
    <col min="4" max="6" width="12" bestFit="1" customWidth="1"/>
  </cols>
  <sheetData>
    <row r="1" spans="1:6" x14ac:dyDescent="0.25">
      <c r="A1" s="7" t="s">
        <v>19</v>
      </c>
      <c r="B1" s="5">
        <v>5000</v>
      </c>
      <c r="D1" s="71" t="s">
        <v>29</v>
      </c>
      <c r="E1" s="72"/>
      <c r="F1" s="73"/>
    </row>
    <row r="2" spans="1:6" x14ac:dyDescent="0.25">
      <c r="A2" s="8" t="s">
        <v>20</v>
      </c>
      <c r="B2" s="6">
        <v>5000</v>
      </c>
    </row>
    <row r="3" spans="1:6" x14ac:dyDescent="0.25">
      <c r="B3" s="9"/>
    </row>
    <row r="4" spans="1:6" x14ac:dyDescent="0.25">
      <c r="A4" s="25" t="s">
        <v>22</v>
      </c>
      <c r="B4" s="26">
        <v>100</v>
      </c>
    </row>
    <row r="5" spans="1:6" x14ac:dyDescent="0.25">
      <c r="A5" s="18" t="s">
        <v>23</v>
      </c>
      <c r="B5" s="27">
        <v>50</v>
      </c>
    </row>
    <row r="6" spans="1:6" x14ac:dyDescent="0.25">
      <c r="A6" s="18" t="s">
        <v>24</v>
      </c>
      <c r="B6" s="27">
        <v>400</v>
      </c>
    </row>
    <row r="7" spans="1:6" x14ac:dyDescent="0.25">
      <c r="A7" s="21" t="s">
        <v>13</v>
      </c>
      <c r="B7" s="28">
        <v>0.1</v>
      </c>
    </row>
    <row r="9" spans="1:6" x14ac:dyDescent="0.25">
      <c r="A9" s="74" t="s">
        <v>21</v>
      </c>
      <c r="B9" s="29" t="s">
        <v>16</v>
      </c>
    </row>
    <row r="11" spans="1:6" x14ac:dyDescent="0.25">
      <c r="A11" s="24" t="s">
        <v>0</v>
      </c>
      <c r="B11" s="17">
        <v>0</v>
      </c>
      <c r="C11" s="17">
        <v>1</v>
      </c>
      <c r="D11" s="17">
        <v>2</v>
      </c>
      <c r="E11" s="17">
        <v>3</v>
      </c>
    </row>
    <row r="12" spans="1:6" x14ac:dyDescent="0.25">
      <c r="A12" s="18" t="s">
        <v>1</v>
      </c>
      <c r="B12" s="18"/>
      <c r="C12" s="20">
        <f>$B$1*$B$6</f>
        <v>2000000</v>
      </c>
      <c r="D12" s="20">
        <f t="shared" ref="D12:E12" si="0">$B$1*$B$6</f>
        <v>2000000</v>
      </c>
      <c r="E12" s="20">
        <f t="shared" si="0"/>
        <v>2000000</v>
      </c>
    </row>
    <row r="13" spans="1:6" x14ac:dyDescent="0.25">
      <c r="A13" s="18" t="s">
        <v>2</v>
      </c>
      <c r="B13" s="18"/>
      <c r="C13" s="20">
        <f>-$B$4*$B$1</f>
        <v>-500000</v>
      </c>
      <c r="D13" s="20">
        <f t="shared" ref="D13:E13" si="1">-$B$4*$B$1</f>
        <v>-500000</v>
      </c>
      <c r="E13" s="20">
        <f t="shared" si="1"/>
        <v>-500000</v>
      </c>
    </row>
    <row r="14" spans="1:6" x14ac:dyDescent="0.25">
      <c r="A14" s="21" t="s">
        <v>4</v>
      </c>
      <c r="B14" s="19">
        <v>-1500000</v>
      </c>
      <c r="C14" s="21"/>
      <c r="D14" s="21"/>
      <c r="E14" s="21"/>
    </row>
    <row r="15" spans="1:6" x14ac:dyDescent="0.25">
      <c r="A15" s="15" t="s">
        <v>5</v>
      </c>
      <c r="B15" s="14">
        <f>SUM(B12:B14)</f>
        <v>-1500000</v>
      </c>
      <c r="C15" s="14">
        <f t="shared" ref="C15:E15" si="2">SUM(C12:C14)</f>
        <v>1500000</v>
      </c>
      <c r="D15" s="14">
        <f t="shared" si="2"/>
        <v>1500000</v>
      </c>
      <c r="E15" s="14">
        <f t="shared" si="2"/>
        <v>1500000</v>
      </c>
    </row>
    <row r="17" spans="1:5" x14ac:dyDescent="0.25">
      <c r="A17" s="22" t="s">
        <v>17</v>
      </c>
      <c r="B17" s="23">
        <f>NPV(B7,C15:E15)+B15</f>
        <v>2230277.9864763329</v>
      </c>
    </row>
    <row r="19" spans="1:5" x14ac:dyDescent="0.25">
      <c r="A19" s="74" t="s">
        <v>21</v>
      </c>
      <c r="B19" s="29" t="s">
        <v>15</v>
      </c>
    </row>
    <row r="21" spans="1:5" x14ac:dyDescent="0.25">
      <c r="A21" s="24" t="s">
        <v>0</v>
      </c>
      <c r="B21" s="17">
        <v>0</v>
      </c>
      <c r="C21" s="17">
        <v>1</v>
      </c>
      <c r="D21" s="17">
        <v>2</v>
      </c>
      <c r="E21" s="17">
        <v>3</v>
      </c>
    </row>
    <row r="22" spans="1:5" x14ac:dyDescent="0.25">
      <c r="A22" s="18" t="s">
        <v>1</v>
      </c>
      <c r="B22" s="18"/>
      <c r="C22" s="20">
        <f>$B$2*$B$6</f>
        <v>2000000</v>
      </c>
      <c r="D22" s="20">
        <f t="shared" ref="D22:E22" si="3">$B$2*$B$6</f>
        <v>2000000</v>
      </c>
      <c r="E22" s="20">
        <f t="shared" si="3"/>
        <v>2000000</v>
      </c>
    </row>
    <row r="23" spans="1:5" x14ac:dyDescent="0.25">
      <c r="A23" s="18" t="s">
        <v>2</v>
      </c>
      <c r="B23" s="18"/>
      <c r="C23" s="20">
        <f>-$B$5*$B$2</f>
        <v>-250000</v>
      </c>
      <c r="D23" s="20">
        <f t="shared" ref="D23:E23" si="4">-$B$5*$B$2</f>
        <v>-250000</v>
      </c>
      <c r="E23" s="20">
        <f t="shared" si="4"/>
        <v>-250000</v>
      </c>
    </row>
    <row r="24" spans="1:5" x14ac:dyDescent="0.25">
      <c r="A24" s="21" t="s">
        <v>4</v>
      </c>
      <c r="B24" s="19">
        <v>-2000000</v>
      </c>
      <c r="C24" s="21"/>
      <c r="D24" s="21"/>
      <c r="E24" s="21"/>
    </row>
    <row r="25" spans="1:5" x14ac:dyDescent="0.25">
      <c r="A25" s="15" t="s">
        <v>5</v>
      </c>
      <c r="B25" s="14">
        <f>SUM(B22:B24)</f>
        <v>-2000000</v>
      </c>
      <c r="C25" s="14">
        <f t="shared" ref="C25" si="5">SUM(C22:C24)</f>
        <v>1750000</v>
      </c>
      <c r="D25" s="14">
        <f t="shared" ref="D25" si="6">SUM(D22:D24)</f>
        <v>1750000</v>
      </c>
      <c r="E25" s="14">
        <f t="shared" ref="E25" si="7">SUM(E22:E24)</f>
        <v>1750000</v>
      </c>
    </row>
    <row r="27" spans="1:5" x14ac:dyDescent="0.25">
      <c r="A27" s="22" t="s">
        <v>17</v>
      </c>
      <c r="B27" s="23">
        <f>NPV(B7,C25:E25)+B25</f>
        <v>2351990.9842223888</v>
      </c>
    </row>
    <row r="28" spans="1:5" x14ac:dyDescent="0.25">
      <c r="B28" s="2"/>
    </row>
    <row r="29" spans="1:5" x14ac:dyDescent="0.25">
      <c r="B29" s="29" t="s">
        <v>16</v>
      </c>
      <c r="C29" s="29" t="s">
        <v>15</v>
      </c>
      <c r="D29" s="29" t="s">
        <v>28</v>
      </c>
    </row>
    <row r="30" spans="1:5" x14ac:dyDescent="0.25">
      <c r="A30" s="25" t="s">
        <v>25</v>
      </c>
      <c r="B30" s="30">
        <v>-7889</v>
      </c>
      <c r="C30" s="30">
        <v>-259204</v>
      </c>
      <c r="D30" s="31">
        <v>0.2</v>
      </c>
    </row>
    <row r="31" spans="1:5" x14ac:dyDescent="0.25">
      <c r="A31" s="18" t="s">
        <v>26</v>
      </c>
      <c r="B31" s="30">
        <v>738167</v>
      </c>
      <c r="C31" s="30">
        <v>611195</v>
      </c>
      <c r="D31" s="31">
        <v>0.6</v>
      </c>
    </row>
    <row r="32" spans="1:5" x14ac:dyDescent="0.25">
      <c r="A32" s="21" t="s">
        <v>27</v>
      </c>
      <c r="B32" s="19">
        <v>2230278</v>
      </c>
      <c r="C32" s="19">
        <v>2351991</v>
      </c>
      <c r="D32" s="32">
        <v>0.2</v>
      </c>
    </row>
    <row r="34" spans="1:3" x14ac:dyDescent="0.25">
      <c r="A34" s="22" t="s">
        <v>30</v>
      </c>
      <c r="B34" s="33">
        <f>SUMPRODUCT(B30:B32,D30:D32)</f>
        <v>887378</v>
      </c>
      <c r="C34" s="34">
        <f>SUMPRODUCT(C30:C32,D30:D32)</f>
        <v>785274.4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CB0C-3233-4468-8B3E-772CBCDD0143}">
  <dimension ref="A1:H29"/>
  <sheetViews>
    <sheetView topLeftCell="A7" zoomScale="160" zoomScaleNormal="160" workbookViewId="0">
      <selection activeCell="A25" sqref="A25:A27"/>
    </sheetView>
  </sheetViews>
  <sheetFormatPr baseColWidth="10" defaultRowHeight="15" x14ac:dyDescent="0.25"/>
  <cols>
    <col min="1" max="1" width="20.85546875" customWidth="1"/>
    <col min="2" max="2" width="13.28515625" customWidth="1"/>
    <col min="3" max="3" width="12.85546875" bestFit="1" customWidth="1"/>
  </cols>
  <sheetData>
    <row r="1" spans="1:8" x14ac:dyDescent="0.25">
      <c r="A1" s="7" t="s">
        <v>8</v>
      </c>
      <c r="B1" s="40">
        <v>555</v>
      </c>
    </row>
    <row r="2" spans="1:8" x14ac:dyDescent="0.25">
      <c r="A2" s="8" t="s">
        <v>67</v>
      </c>
      <c r="B2" s="41">
        <v>325</v>
      </c>
    </row>
    <row r="3" spans="1:8" x14ac:dyDescent="0.25">
      <c r="A3" s="22" t="s">
        <v>32</v>
      </c>
      <c r="B3" s="22">
        <f>B1-B2</f>
        <v>230</v>
      </c>
    </row>
    <row r="4" spans="1:8" x14ac:dyDescent="0.25">
      <c r="A4" s="39" t="s">
        <v>31</v>
      </c>
      <c r="B4" s="42">
        <v>4800</v>
      </c>
    </row>
    <row r="5" spans="1:8" x14ac:dyDescent="0.25">
      <c r="A5" s="39" t="s">
        <v>6</v>
      </c>
      <c r="B5" s="42">
        <v>510000</v>
      </c>
    </row>
    <row r="6" spans="1:8" x14ac:dyDescent="0.25">
      <c r="A6" s="39" t="s">
        <v>4</v>
      </c>
      <c r="B6" s="42">
        <v>2000000</v>
      </c>
    </row>
    <row r="7" spans="1:8" x14ac:dyDescent="0.25">
      <c r="A7" s="39" t="s">
        <v>3</v>
      </c>
      <c r="B7" s="42">
        <v>266400</v>
      </c>
    </row>
    <row r="8" spans="1:8" x14ac:dyDescent="0.25">
      <c r="A8" s="39" t="s">
        <v>9</v>
      </c>
      <c r="B8" s="42">
        <v>600000</v>
      </c>
    </row>
    <row r="9" spans="1:8" x14ac:dyDescent="0.25">
      <c r="A9" s="8" t="s">
        <v>13</v>
      </c>
      <c r="B9" s="43">
        <v>0.16</v>
      </c>
    </row>
    <row r="11" spans="1:8" x14ac:dyDescent="0.25">
      <c r="A11" s="35" t="s">
        <v>0</v>
      </c>
      <c r="B11" s="37">
        <v>0</v>
      </c>
      <c r="C11" s="38">
        <v>1</v>
      </c>
      <c r="D11" s="38">
        <v>2</v>
      </c>
      <c r="E11" s="38">
        <v>3</v>
      </c>
      <c r="F11" s="38">
        <v>4</v>
      </c>
      <c r="G11" s="38">
        <v>5</v>
      </c>
      <c r="H11" s="38">
        <v>6</v>
      </c>
    </row>
    <row r="12" spans="1:8" x14ac:dyDescent="0.25">
      <c r="A12" s="18" t="s">
        <v>1</v>
      </c>
      <c r="B12" s="18"/>
      <c r="C12" s="20">
        <f>$B$1*$B$4</f>
        <v>2664000</v>
      </c>
      <c r="D12" s="20">
        <f t="shared" ref="D12:H12" si="0">$B$1*$B$4</f>
        <v>2664000</v>
      </c>
      <c r="E12" s="20">
        <f t="shared" si="0"/>
        <v>2664000</v>
      </c>
      <c r="F12" s="20">
        <f t="shared" si="0"/>
        <v>2664000</v>
      </c>
      <c r="G12" s="20">
        <f t="shared" si="0"/>
        <v>2664000</v>
      </c>
      <c r="H12" s="20">
        <f t="shared" si="0"/>
        <v>2664000</v>
      </c>
    </row>
    <row r="13" spans="1:8" x14ac:dyDescent="0.25">
      <c r="A13" s="18" t="s">
        <v>2</v>
      </c>
      <c r="B13" s="18"/>
      <c r="C13" s="20">
        <f>-$B$2*$B$4</f>
        <v>-1560000</v>
      </c>
      <c r="D13" s="20">
        <f t="shared" ref="D13:H13" si="1">-$B$2*$B$4</f>
        <v>-1560000</v>
      </c>
      <c r="E13" s="20">
        <f t="shared" si="1"/>
        <v>-1560000</v>
      </c>
      <c r="F13" s="20">
        <f t="shared" si="1"/>
        <v>-1560000</v>
      </c>
      <c r="G13" s="20">
        <f t="shared" si="1"/>
        <v>-1560000</v>
      </c>
      <c r="H13" s="20">
        <f t="shared" si="1"/>
        <v>-1560000</v>
      </c>
    </row>
    <row r="14" spans="1:8" x14ac:dyDescent="0.25">
      <c r="A14" s="18" t="str">
        <f>A5</f>
        <v>Faste kostnader</v>
      </c>
      <c r="B14" s="18"/>
      <c r="C14" s="30">
        <f>-$B$5</f>
        <v>-510000</v>
      </c>
      <c r="D14" s="30">
        <f t="shared" ref="D14:H14" si="2">-$B$5</f>
        <v>-510000</v>
      </c>
      <c r="E14" s="30">
        <f t="shared" si="2"/>
        <v>-510000</v>
      </c>
      <c r="F14" s="30">
        <f t="shared" si="2"/>
        <v>-510000</v>
      </c>
      <c r="G14" s="30">
        <f t="shared" si="2"/>
        <v>-510000</v>
      </c>
      <c r="H14" s="30">
        <f t="shared" si="2"/>
        <v>-510000</v>
      </c>
    </row>
    <row r="15" spans="1:8" x14ac:dyDescent="0.25">
      <c r="A15" s="18" t="s">
        <v>3</v>
      </c>
      <c r="B15" s="30">
        <f>-B7</f>
        <v>-266400</v>
      </c>
      <c r="C15" s="18"/>
      <c r="D15" s="18"/>
      <c r="E15" s="18"/>
      <c r="F15" s="18"/>
      <c r="G15" s="18"/>
      <c r="H15" s="30">
        <f>B7</f>
        <v>266400</v>
      </c>
    </row>
    <row r="16" spans="1:8" x14ac:dyDescent="0.25">
      <c r="A16" s="21" t="s">
        <v>4</v>
      </c>
      <c r="B16" s="19">
        <f>-B6</f>
        <v>-2000000</v>
      </c>
      <c r="C16" s="21"/>
      <c r="D16" s="21"/>
      <c r="E16" s="21"/>
      <c r="F16" s="21"/>
      <c r="G16" s="21"/>
      <c r="H16" s="19">
        <f>B8</f>
        <v>600000</v>
      </c>
    </row>
    <row r="17" spans="1:8" x14ac:dyDescent="0.25">
      <c r="A17" s="36" t="s">
        <v>5</v>
      </c>
      <c r="B17" s="34">
        <f>SUM(B12:B16)</f>
        <v>-2266400</v>
      </c>
      <c r="C17" s="34">
        <f t="shared" ref="C17:H17" si="3">SUM(C12:C16)</f>
        <v>594000</v>
      </c>
      <c r="D17" s="34">
        <f t="shared" si="3"/>
        <v>594000</v>
      </c>
      <c r="E17" s="34">
        <f t="shared" si="3"/>
        <v>594000</v>
      </c>
      <c r="F17" s="34">
        <f t="shared" si="3"/>
        <v>594000</v>
      </c>
      <c r="G17" s="34">
        <f t="shared" si="3"/>
        <v>594000</v>
      </c>
      <c r="H17" s="34">
        <f t="shared" si="3"/>
        <v>1460400</v>
      </c>
    </row>
    <row r="19" spans="1:8" x14ac:dyDescent="0.25">
      <c r="A19" s="7" t="s">
        <v>10</v>
      </c>
      <c r="B19" s="10">
        <f>NPV(B9,C17:H17)+B17</f>
        <v>277940.29899106827</v>
      </c>
    </row>
    <row r="20" spans="1:8" x14ac:dyDescent="0.25">
      <c r="A20" s="8" t="s">
        <v>14</v>
      </c>
      <c r="B20" s="11">
        <f>IRR(B17:H17)</f>
        <v>0.19985976387507587</v>
      </c>
    </row>
    <row r="22" spans="1:8" x14ac:dyDescent="0.25">
      <c r="A22" s="44" t="s">
        <v>33</v>
      </c>
      <c r="B22" s="45">
        <f>PMT(B9,H11,-B19)</f>
        <v>75430.18167539133</v>
      </c>
    </row>
    <row r="24" spans="1:8" x14ac:dyDescent="0.25">
      <c r="B24" s="38" t="s">
        <v>34</v>
      </c>
      <c r="C24" s="38" t="s">
        <v>35</v>
      </c>
      <c r="D24" s="38" t="s">
        <v>36</v>
      </c>
    </row>
    <row r="25" spans="1:8" x14ac:dyDescent="0.25">
      <c r="A25" s="7" t="s">
        <v>8</v>
      </c>
      <c r="B25" s="46">
        <f>B22/B4</f>
        <v>15.714621182373193</v>
      </c>
      <c r="C25" s="48">
        <f>B1-B25</f>
        <v>539.28537881762679</v>
      </c>
      <c r="D25" s="49">
        <f>B25/B1</f>
        <v>2.8314632761032781E-2</v>
      </c>
    </row>
    <row r="26" spans="1:8" x14ac:dyDescent="0.25">
      <c r="A26" s="39" t="s">
        <v>11</v>
      </c>
      <c r="B26" s="46">
        <f>B22/B3</f>
        <v>327.95731163213622</v>
      </c>
      <c r="C26" s="48">
        <f>B4-B26</f>
        <v>4472.0426883678638</v>
      </c>
      <c r="D26" s="49">
        <f>B26/B4</f>
        <v>6.8324439923361707E-2</v>
      </c>
    </row>
    <row r="27" spans="1:8" x14ac:dyDescent="0.25">
      <c r="A27" s="8" t="str">
        <f>A5</f>
        <v>Faste kostnader</v>
      </c>
      <c r="B27" s="47">
        <f>B22</f>
        <v>75430.18167539133</v>
      </c>
      <c r="C27" s="47">
        <f>B27+B5</f>
        <v>585430.18167539127</v>
      </c>
      <c r="D27" s="50">
        <f>B27/B5</f>
        <v>0.14790231701057124</v>
      </c>
    </row>
    <row r="29" spans="1:8" x14ac:dyDescent="0.25">
      <c r="A29" s="4" t="s">
        <v>37</v>
      </c>
      <c r="B29" s="4"/>
      <c r="C29" s="4"/>
      <c r="D29" s="4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5324-6002-4EE3-9F07-37B831CAE204}">
  <dimension ref="A1:L37"/>
  <sheetViews>
    <sheetView zoomScale="120" zoomScaleNormal="120" workbookViewId="0">
      <selection activeCell="B35" sqref="B35:B37"/>
    </sheetView>
  </sheetViews>
  <sheetFormatPr baseColWidth="10" defaultRowHeight="15" x14ac:dyDescent="0.25"/>
  <cols>
    <col min="1" max="1" width="27.140625" customWidth="1"/>
    <col min="2" max="2" width="16" bestFit="1" customWidth="1"/>
    <col min="3" max="5" width="12.28515625" bestFit="1" customWidth="1"/>
    <col min="6" max="11" width="11.5703125" bestFit="1" customWidth="1"/>
    <col min="12" max="12" width="13.140625" bestFit="1" customWidth="1"/>
  </cols>
  <sheetData>
    <row r="1" spans="1:12" x14ac:dyDescent="0.25">
      <c r="A1" s="7" t="s">
        <v>38</v>
      </c>
      <c r="B1" s="51">
        <v>5000</v>
      </c>
    </row>
    <row r="2" spans="1:12" x14ac:dyDescent="0.25">
      <c r="A2" s="39" t="s">
        <v>18</v>
      </c>
      <c r="B2" s="42">
        <v>-200000000</v>
      </c>
    </row>
    <row r="3" spans="1:12" x14ac:dyDescent="0.25">
      <c r="A3" s="39" t="s">
        <v>68</v>
      </c>
      <c r="B3" s="42">
        <v>700</v>
      </c>
    </row>
    <row r="4" spans="1:12" x14ac:dyDescent="0.25">
      <c r="A4" s="39" t="s">
        <v>69</v>
      </c>
      <c r="B4" s="42">
        <v>12</v>
      </c>
    </row>
    <row r="5" spans="1:12" x14ac:dyDescent="0.25">
      <c r="A5" s="39" t="s">
        <v>39</v>
      </c>
      <c r="B5" s="52">
        <f>B3*B4</f>
        <v>8400</v>
      </c>
    </row>
    <row r="6" spans="1:12" x14ac:dyDescent="0.25">
      <c r="A6" s="39" t="s">
        <v>6</v>
      </c>
      <c r="B6" s="42">
        <v>15000000</v>
      </c>
    </row>
    <row r="7" spans="1:12" x14ac:dyDescent="0.25">
      <c r="A7" s="39" t="s">
        <v>40</v>
      </c>
      <c r="B7" s="42">
        <v>275000000</v>
      </c>
    </row>
    <row r="8" spans="1:12" x14ac:dyDescent="0.25">
      <c r="A8" s="8" t="s">
        <v>13</v>
      </c>
      <c r="B8" s="11">
        <v>0.15</v>
      </c>
    </row>
    <row r="10" spans="1:12" x14ac:dyDescent="0.25">
      <c r="A10" s="35" t="s">
        <v>0</v>
      </c>
      <c r="B10" s="29">
        <v>0</v>
      </c>
      <c r="C10" s="29">
        <v>1</v>
      </c>
      <c r="D10" s="29">
        <v>2</v>
      </c>
      <c r="E10" s="29">
        <v>3</v>
      </c>
      <c r="F10" s="29">
        <v>4</v>
      </c>
      <c r="G10" s="29">
        <v>5</v>
      </c>
      <c r="H10" s="29">
        <v>6</v>
      </c>
      <c r="I10" s="29">
        <v>7</v>
      </c>
      <c r="J10" s="29">
        <v>8</v>
      </c>
      <c r="K10" s="29">
        <v>9</v>
      </c>
      <c r="L10" s="29">
        <v>10</v>
      </c>
    </row>
    <row r="11" spans="1:12" x14ac:dyDescent="0.25">
      <c r="A11" s="18" t="s">
        <v>1</v>
      </c>
      <c r="B11" s="18"/>
      <c r="C11" s="20">
        <f>$B$1*$B$5</f>
        <v>42000000</v>
      </c>
      <c r="D11" s="20">
        <f t="shared" ref="D11:L11" si="0">$B$1*$B$5</f>
        <v>42000000</v>
      </c>
      <c r="E11" s="20">
        <f t="shared" si="0"/>
        <v>42000000</v>
      </c>
      <c r="F11" s="20">
        <f t="shared" si="0"/>
        <v>42000000</v>
      </c>
      <c r="G11" s="20">
        <f t="shared" si="0"/>
        <v>42000000</v>
      </c>
      <c r="H11" s="20">
        <f t="shared" si="0"/>
        <v>42000000</v>
      </c>
      <c r="I11" s="20">
        <f t="shared" si="0"/>
        <v>42000000</v>
      </c>
      <c r="J11" s="20">
        <f t="shared" si="0"/>
        <v>42000000</v>
      </c>
      <c r="K11" s="20">
        <f t="shared" si="0"/>
        <v>42000000</v>
      </c>
      <c r="L11" s="20">
        <f t="shared" si="0"/>
        <v>42000000</v>
      </c>
    </row>
    <row r="12" spans="1:12" x14ac:dyDescent="0.25">
      <c r="A12" s="18" t="str">
        <f>A6</f>
        <v>Faste kostnader</v>
      </c>
      <c r="B12" s="18"/>
      <c r="C12" s="30">
        <f>-$B$6</f>
        <v>-15000000</v>
      </c>
      <c r="D12" s="30">
        <f t="shared" ref="D12:L12" si="1">-$B$6</f>
        <v>-15000000</v>
      </c>
      <c r="E12" s="30">
        <f t="shared" si="1"/>
        <v>-15000000</v>
      </c>
      <c r="F12" s="30">
        <f t="shared" si="1"/>
        <v>-15000000</v>
      </c>
      <c r="G12" s="30">
        <f t="shared" si="1"/>
        <v>-15000000</v>
      </c>
      <c r="H12" s="30">
        <f t="shared" si="1"/>
        <v>-15000000</v>
      </c>
      <c r="I12" s="30">
        <f t="shared" si="1"/>
        <v>-15000000</v>
      </c>
      <c r="J12" s="30">
        <f t="shared" si="1"/>
        <v>-15000000</v>
      </c>
      <c r="K12" s="30">
        <f t="shared" si="1"/>
        <v>-15000000</v>
      </c>
      <c r="L12" s="30">
        <f t="shared" si="1"/>
        <v>-15000000</v>
      </c>
    </row>
    <row r="13" spans="1:12" x14ac:dyDescent="0.25">
      <c r="A13" s="21" t="s">
        <v>41</v>
      </c>
      <c r="B13" s="19">
        <f>B2</f>
        <v>-200000000</v>
      </c>
      <c r="C13" s="21"/>
      <c r="D13" s="21"/>
      <c r="E13" s="21"/>
      <c r="F13" s="21"/>
      <c r="G13" s="21"/>
      <c r="H13" s="21"/>
      <c r="I13" s="21"/>
      <c r="J13" s="21"/>
      <c r="K13" s="21"/>
      <c r="L13" s="19">
        <f>B7</f>
        <v>275000000</v>
      </c>
    </row>
    <row r="14" spans="1:12" x14ac:dyDescent="0.25">
      <c r="A14" s="22" t="s">
        <v>5</v>
      </c>
      <c r="B14" s="53">
        <f>SUM(B11:B13)</f>
        <v>-200000000</v>
      </c>
      <c r="C14" s="53">
        <f t="shared" ref="C14:L14" si="2">SUM(C11:C13)</f>
        <v>27000000</v>
      </c>
      <c r="D14" s="53">
        <f t="shared" si="2"/>
        <v>27000000</v>
      </c>
      <c r="E14" s="53">
        <f t="shared" si="2"/>
        <v>27000000</v>
      </c>
      <c r="F14" s="53">
        <f t="shared" si="2"/>
        <v>27000000</v>
      </c>
      <c r="G14" s="53">
        <f t="shared" si="2"/>
        <v>27000000</v>
      </c>
      <c r="H14" s="53">
        <f t="shared" si="2"/>
        <v>27000000</v>
      </c>
      <c r="I14" s="53">
        <f t="shared" si="2"/>
        <v>27000000</v>
      </c>
      <c r="J14" s="53">
        <f t="shared" si="2"/>
        <v>27000000</v>
      </c>
      <c r="K14" s="53">
        <f t="shared" si="2"/>
        <v>27000000</v>
      </c>
      <c r="L14" s="53">
        <f t="shared" si="2"/>
        <v>302000000</v>
      </c>
    </row>
    <row r="16" spans="1:12" x14ac:dyDescent="0.25">
      <c r="A16" s="12" t="s">
        <v>10</v>
      </c>
      <c r="B16" s="10">
        <f>NPV(B8,C14:L14)+B14</f>
        <v>3482547.0815773308</v>
      </c>
    </row>
    <row r="17" spans="1:4" x14ac:dyDescent="0.25">
      <c r="A17" s="13" t="s">
        <v>14</v>
      </c>
      <c r="B17" s="11">
        <f>IRR(B14:L14)</f>
        <v>0.15318436004165337</v>
      </c>
    </row>
    <row r="19" spans="1:4" x14ac:dyDescent="0.25">
      <c r="A19" s="15" t="s">
        <v>42</v>
      </c>
      <c r="B19" s="14">
        <f>PMT(B8,L10,-B16)</f>
        <v>693904.68881887884</v>
      </c>
    </row>
    <row r="21" spans="1:4" x14ac:dyDescent="0.25">
      <c r="A21" s="4" t="s">
        <v>44</v>
      </c>
      <c r="B21" s="4"/>
      <c r="C21" s="4"/>
      <c r="D21" s="4"/>
    </row>
    <row r="22" spans="1:4" x14ac:dyDescent="0.25">
      <c r="A22" s="4" t="s">
        <v>45</v>
      </c>
      <c r="B22" s="4"/>
      <c r="C22" s="4"/>
      <c r="D22" s="4"/>
    </row>
    <row r="24" spans="1:4" x14ac:dyDescent="0.25">
      <c r="A24" s="7" t="s">
        <v>43</v>
      </c>
      <c r="B24" s="75">
        <f>B19/B1</f>
        <v>138.78093776377577</v>
      </c>
    </row>
    <row r="25" spans="1:4" x14ac:dyDescent="0.25">
      <c r="A25" s="39" t="s">
        <v>46</v>
      </c>
      <c r="B25" s="76">
        <f>B5-B24</f>
        <v>8261.219062236225</v>
      </c>
    </row>
    <row r="26" spans="1:4" x14ac:dyDescent="0.25">
      <c r="A26" s="8" t="s">
        <v>47</v>
      </c>
      <c r="B26" s="47">
        <f>B25/12</f>
        <v>688.43492185301875</v>
      </c>
    </row>
    <row r="28" spans="1:4" x14ac:dyDescent="0.25">
      <c r="A28" s="7" t="s">
        <v>48</v>
      </c>
      <c r="B28" s="75">
        <f>B16/B5</f>
        <v>414.58893828301558</v>
      </c>
    </row>
    <row r="29" spans="1:4" x14ac:dyDescent="0.25">
      <c r="A29" s="8" t="s">
        <v>49</v>
      </c>
      <c r="B29" s="47">
        <f>B1-B28</f>
        <v>4585.4110617169845</v>
      </c>
    </row>
    <row r="31" spans="1:4" x14ac:dyDescent="0.25">
      <c r="A31" s="7" t="s">
        <v>50</v>
      </c>
      <c r="B31" s="75">
        <f>B16*(1+B8)^L10</f>
        <v>14088845.285842165</v>
      </c>
    </row>
    <row r="32" spans="1:4" x14ac:dyDescent="0.25">
      <c r="A32" s="39" t="s">
        <v>51</v>
      </c>
      <c r="B32" s="76">
        <f>B7-B31</f>
        <v>260911154.71415782</v>
      </c>
    </row>
    <row r="33" spans="1:2" x14ac:dyDescent="0.25">
      <c r="A33" s="8" t="s">
        <v>52</v>
      </c>
      <c r="B33" s="50">
        <f>(B32/-B2)^0.1-1</f>
        <v>2.6942825417066052E-2</v>
      </c>
    </row>
    <row r="35" spans="1:2" x14ac:dyDescent="0.25">
      <c r="A35" s="7" t="s">
        <v>53</v>
      </c>
      <c r="B35" s="77">
        <v>18538853</v>
      </c>
    </row>
    <row r="36" spans="1:2" x14ac:dyDescent="0.25">
      <c r="A36" s="39" t="s">
        <v>54</v>
      </c>
      <c r="B36" s="78">
        <f>PMT(B8,L10,-B35)</f>
        <v>3693904.6969603146</v>
      </c>
    </row>
    <row r="37" spans="1:2" x14ac:dyDescent="0.25">
      <c r="A37" s="8" t="s">
        <v>55</v>
      </c>
      <c r="B37" s="47">
        <f>B6+B36</f>
        <v>18693904.696960315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541-AB42-4379-8BD5-424E0020D834}">
  <dimension ref="A1:H38"/>
  <sheetViews>
    <sheetView tabSelected="1" zoomScale="130" zoomScaleNormal="130" workbookViewId="0">
      <selection activeCell="D37" sqref="D37"/>
    </sheetView>
  </sheetViews>
  <sheetFormatPr baseColWidth="10" defaultRowHeight="15" x14ac:dyDescent="0.25"/>
  <cols>
    <col min="1" max="1" width="27.140625" customWidth="1"/>
    <col min="2" max="2" width="13.85546875" bestFit="1" customWidth="1"/>
    <col min="3" max="3" width="13.28515625" bestFit="1" customWidth="1"/>
  </cols>
  <sheetData>
    <row r="1" spans="1:6" x14ac:dyDescent="0.25">
      <c r="A1" s="12" t="s">
        <v>4</v>
      </c>
      <c r="B1" s="55">
        <v>2000000</v>
      </c>
    </row>
    <row r="2" spans="1:6" x14ac:dyDescent="0.25">
      <c r="A2" s="54" t="s">
        <v>56</v>
      </c>
      <c r="B2" s="56">
        <v>4</v>
      </c>
    </row>
    <row r="3" spans="1:6" x14ac:dyDescent="0.25">
      <c r="A3" s="54" t="s">
        <v>57</v>
      </c>
      <c r="B3" s="57">
        <v>17850</v>
      </c>
    </row>
    <row r="4" spans="1:6" x14ac:dyDescent="0.25">
      <c r="A4" s="54" t="s">
        <v>8</v>
      </c>
      <c r="B4" s="56">
        <v>415</v>
      </c>
    </row>
    <row r="5" spans="1:6" x14ac:dyDescent="0.25">
      <c r="A5" s="54" t="s">
        <v>12</v>
      </c>
      <c r="B5" s="56">
        <v>110</v>
      </c>
    </row>
    <row r="6" spans="1:6" x14ac:dyDescent="0.25">
      <c r="A6" s="54" t="s">
        <v>7</v>
      </c>
      <c r="B6" s="56">
        <v>50</v>
      </c>
    </row>
    <row r="7" spans="1:6" x14ac:dyDescent="0.25">
      <c r="A7" s="54" t="s">
        <v>6</v>
      </c>
      <c r="B7" s="57">
        <v>3440000</v>
      </c>
    </row>
    <row r="8" spans="1:6" x14ac:dyDescent="0.25">
      <c r="A8" s="54" t="s">
        <v>3</v>
      </c>
      <c r="B8" s="58">
        <v>0.25</v>
      </c>
    </row>
    <row r="9" spans="1:6" x14ac:dyDescent="0.25">
      <c r="A9" s="13" t="s">
        <v>13</v>
      </c>
      <c r="B9" s="59">
        <v>0.15</v>
      </c>
    </row>
    <row r="10" spans="1:6" x14ac:dyDescent="0.25">
      <c r="B10" s="16"/>
    </row>
    <row r="11" spans="1:6" x14ac:dyDescent="0.25">
      <c r="A11" s="61" t="s">
        <v>0</v>
      </c>
      <c r="B11" s="29">
        <v>0</v>
      </c>
      <c r="C11" s="29">
        <v>1</v>
      </c>
      <c r="D11" s="29">
        <v>2</v>
      </c>
      <c r="E11" s="29">
        <v>3</v>
      </c>
      <c r="F11" s="29">
        <v>4</v>
      </c>
    </row>
    <row r="12" spans="1:6" x14ac:dyDescent="0.25">
      <c r="A12" t="s">
        <v>1</v>
      </c>
      <c r="B12" s="18"/>
      <c r="C12" s="20">
        <f>$B$3*$B$4</f>
        <v>7407750</v>
      </c>
      <c r="D12" s="20">
        <f t="shared" ref="D12:F12" si="0">$B$3*$B$4</f>
        <v>7407750</v>
      </c>
      <c r="E12" s="20">
        <f t="shared" si="0"/>
        <v>7407750</v>
      </c>
      <c r="F12" s="20">
        <f t="shared" si="0"/>
        <v>7407750</v>
      </c>
    </row>
    <row r="13" spans="1:6" x14ac:dyDescent="0.25">
      <c r="A13" t="s">
        <v>2</v>
      </c>
      <c r="B13" s="18"/>
      <c r="C13" s="20">
        <f>(-$B$5-$B$6)*$B$3</f>
        <v>-2856000</v>
      </c>
      <c r="D13" s="20">
        <f t="shared" ref="D13:F13" si="1">(-$B$5-$B$6)*$B$3</f>
        <v>-2856000</v>
      </c>
      <c r="E13" s="20">
        <f t="shared" si="1"/>
        <v>-2856000</v>
      </c>
      <c r="F13" s="20">
        <f t="shared" si="1"/>
        <v>-2856000</v>
      </c>
    </row>
    <row r="14" spans="1:6" x14ac:dyDescent="0.25">
      <c r="A14" t="s">
        <v>6</v>
      </c>
      <c r="B14" s="18"/>
      <c r="C14" s="30">
        <f>-$B$7</f>
        <v>-3440000</v>
      </c>
      <c r="D14" s="30">
        <f t="shared" ref="D14:F14" si="2">-$B$7</f>
        <v>-3440000</v>
      </c>
      <c r="E14" s="30">
        <f t="shared" si="2"/>
        <v>-3440000</v>
      </c>
      <c r="F14" s="30">
        <f t="shared" si="2"/>
        <v>-3440000</v>
      </c>
    </row>
    <row r="15" spans="1:6" x14ac:dyDescent="0.25">
      <c r="A15" t="s">
        <v>3</v>
      </c>
      <c r="B15" s="60">
        <f>$B$8*(B12-C12)</f>
        <v>-1851937.5</v>
      </c>
      <c r="C15" s="60">
        <f t="shared" ref="C15:F15" si="3">$B$8*(C12-D12)</f>
        <v>0</v>
      </c>
      <c r="D15" s="60">
        <f t="shared" si="3"/>
        <v>0</v>
      </c>
      <c r="E15" s="60">
        <f t="shared" si="3"/>
        <v>0</v>
      </c>
      <c r="F15" s="60">
        <f t="shared" si="3"/>
        <v>1851937.5</v>
      </c>
    </row>
    <row r="16" spans="1:6" x14ac:dyDescent="0.25">
      <c r="A16" s="1" t="str">
        <f>A1</f>
        <v>Anleggsmidler</v>
      </c>
      <c r="B16" s="19">
        <f>-B1</f>
        <v>-2000000</v>
      </c>
      <c r="C16" s="21"/>
      <c r="D16" s="21"/>
      <c r="E16" s="21"/>
      <c r="F16" s="21"/>
    </row>
    <row r="17" spans="1:8" x14ac:dyDescent="0.25">
      <c r="A17" s="3" t="s">
        <v>5</v>
      </c>
      <c r="B17" s="53">
        <f>SUM(B12:B16)</f>
        <v>-3851937.5</v>
      </c>
      <c r="C17" s="53">
        <f t="shared" ref="C17:F17" si="4">SUM(C12:C16)</f>
        <v>1111750</v>
      </c>
      <c r="D17" s="53">
        <f t="shared" si="4"/>
        <v>1111750</v>
      </c>
      <c r="E17" s="53">
        <f t="shared" si="4"/>
        <v>1111750</v>
      </c>
      <c r="F17" s="53">
        <f t="shared" si="4"/>
        <v>2963687.5</v>
      </c>
    </row>
    <row r="19" spans="1:8" x14ac:dyDescent="0.25">
      <c r="A19" s="62" t="s">
        <v>10</v>
      </c>
      <c r="B19" s="64">
        <f>NPV(B9,C17:F17)+B17</f>
        <v>380935.97100675106</v>
      </c>
    </row>
    <row r="20" spans="1:8" x14ac:dyDescent="0.25">
      <c r="A20" s="63" t="s">
        <v>14</v>
      </c>
      <c r="B20" s="65">
        <f>IRR(B17:F17)</f>
        <v>0.19057449140948468</v>
      </c>
    </row>
    <row r="22" spans="1:8" x14ac:dyDescent="0.25">
      <c r="A22" s="4" t="s">
        <v>44</v>
      </c>
      <c r="B22" s="4"/>
      <c r="C22" s="4"/>
      <c r="D22" s="4"/>
      <c r="E22" s="4"/>
      <c r="F22" s="4"/>
      <c r="G22" s="4"/>
      <c r="H22" s="4"/>
    </row>
    <row r="23" spans="1:8" x14ac:dyDescent="0.25">
      <c r="A23" s="4" t="s">
        <v>59</v>
      </c>
      <c r="B23" s="4"/>
      <c r="C23" s="4"/>
      <c r="D23" s="4"/>
      <c r="E23" s="4"/>
      <c r="F23" s="4"/>
      <c r="G23" s="4"/>
      <c r="H23" s="4"/>
    </row>
    <row r="24" spans="1:8" x14ac:dyDescent="0.25">
      <c r="A24" s="4" t="s">
        <v>45</v>
      </c>
      <c r="B24" s="4"/>
      <c r="C24" s="4"/>
      <c r="D24" s="4"/>
      <c r="E24" s="4"/>
      <c r="F24" s="4"/>
      <c r="G24" s="4"/>
      <c r="H24" s="4"/>
    </row>
    <row r="26" spans="1:8" x14ac:dyDescent="0.25">
      <c r="A26" s="15" t="s">
        <v>33</v>
      </c>
      <c r="B26" s="14">
        <f>PMT(B9,F11,-B19)</f>
        <v>133428.67181828449</v>
      </c>
    </row>
    <row r="28" spans="1:8" x14ac:dyDescent="0.25">
      <c r="A28" s="12" t="s">
        <v>58</v>
      </c>
      <c r="B28" s="66">
        <f>B26/B3</f>
        <v>7.4749956200719607</v>
      </c>
    </row>
    <row r="29" spans="1:8" x14ac:dyDescent="0.25">
      <c r="A29" s="54" t="s">
        <v>60</v>
      </c>
      <c r="B29" s="67">
        <f>B4-B28</f>
        <v>407.52500437992802</v>
      </c>
    </row>
    <row r="30" spans="1:8" x14ac:dyDescent="0.25">
      <c r="A30" s="13" t="s">
        <v>61</v>
      </c>
      <c r="B30" s="68">
        <f>B28/B4</f>
        <v>1.8012037638727618E-2</v>
      </c>
      <c r="D30" t="s">
        <v>66</v>
      </c>
    </row>
    <row r="32" spans="1:8" x14ac:dyDescent="0.25">
      <c r="A32" s="12" t="s">
        <v>62</v>
      </c>
      <c r="B32" s="66">
        <f>B26/(B4-B5-B6)</f>
        <v>523.24969340503719</v>
      </c>
    </row>
    <row r="33" spans="1:2" x14ac:dyDescent="0.25">
      <c r="A33" s="54" t="s">
        <v>63</v>
      </c>
      <c r="B33" s="67">
        <f>B3-B32</f>
        <v>17326.750306594964</v>
      </c>
    </row>
    <row r="34" spans="1:2" x14ac:dyDescent="0.25">
      <c r="A34" s="13" t="s">
        <v>61</v>
      </c>
      <c r="B34" s="69">
        <f>B32/B3</f>
        <v>2.9313708314007685E-2</v>
      </c>
    </row>
    <row r="36" spans="1:2" x14ac:dyDescent="0.25">
      <c r="A36" s="12" t="s">
        <v>54</v>
      </c>
      <c r="B36" s="64">
        <f>B26</f>
        <v>133428.67181828449</v>
      </c>
    </row>
    <row r="37" spans="1:2" x14ac:dyDescent="0.25">
      <c r="A37" s="54" t="s">
        <v>64</v>
      </c>
      <c r="B37" s="70">
        <f>B36+B7</f>
        <v>3573428.6718182843</v>
      </c>
    </row>
    <row r="38" spans="1:2" x14ac:dyDescent="0.25">
      <c r="A38" s="13" t="s">
        <v>65</v>
      </c>
      <c r="B38" s="69">
        <f>B36/B7</f>
        <v>3.8787404598338515E-2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6.1</vt:lpstr>
      <vt:lpstr>Oppgave 6.2</vt:lpstr>
      <vt:lpstr>Oppgave 6.3</vt:lpstr>
      <vt:lpstr>Oppgave 6.4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2023-06-29T09:52:39Z</dcterms:modified>
  <cp:category/>
  <cp:contentStatus/>
</cp:coreProperties>
</file>