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D:\Mine dokumenter\Bokprosjekt 2024\Nettsidene for studenter\Fortegnskontoer\Løsninger\"/>
    </mc:Choice>
  </mc:AlternateContent>
  <xr:revisionPtr revIDLastSave="0" documentId="13_ncr:1_{5C07CC72-BCB2-4E19-888E-EC604BB1E2E7}" xr6:coauthVersionLast="47" xr6:coauthVersionMax="47" xr10:uidLastSave="{00000000-0000-0000-0000-000000000000}"/>
  <bookViews>
    <workbookView xWindow="3030" yWindow="3030" windowWidth="17145" windowHeight="12255" tabRatio="877" activeTab="4" xr2:uid="{00000000-000D-0000-FFFF-FFFF00000000}"/>
  </bookViews>
  <sheets>
    <sheet name="Oppgave 12.9" sheetId="4" r:id="rId1"/>
    <sheet name="Oppgave 12.10" sheetId="5" r:id="rId2"/>
    <sheet name="Oppgave 12.11" sheetId="6" r:id="rId3"/>
    <sheet name="Oppgave 12.12 og 12.13" sheetId="17" r:id="rId4"/>
    <sheet name="Oppgave 12.14 " sheetId="7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0" i="17" l="1"/>
  <c r="I21" i="17"/>
  <c r="I19" i="17"/>
  <c r="F11" i="4"/>
  <c r="F10" i="4"/>
  <c r="G8" i="4"/>
  <c r="D11" i="7"/>
  <c r="D5" i="7" s="1"/>
  <c r="F5" i="7" l="1"/>
  <c r="D6" i="7"/>
  <c r="E6" i="7" s="1"/>
  <c r="G9" i="7" s="1"/>
  <c r="E28" i="17"/>
  <c r="E29" i="17" s="1"/>
  <c r="D32" i="17" s="1"/>
  <c r="D28" i="17"/>
  <c r="D29" i="17" s="1"/>
  <c r="D31" i="17" s="1"/>
  <c r="D7" i="17"/>
  <c r="E22" i="6"/>
  <c r="F17" i="6"/>
  <c r="F16" i="6"/>
  <c r="F15" i="6"/>
  <c r="E23" i="6" s="1"/>
  <c r="E24" i="6" l="1"/>
  <c r="F18" i="6"/>
  <c r="F26" i="5"/>
  <c r="E24" i="5"/>
  <c r="D21" i="5" s="1"/>
  <c r="D20" i="5"/>
  <c r="F27" i="5" s="1"/>
  <c r="D19" i="5"/>
  <c r="D14" i="5"/>
  <c r="C19" i="4"/>
  <c r="D8" i="6" l="1"/>
  <c r="F8" i="6" s="1"/>
  <c r="D5" i="6"/>
  <c r="C27" i="6"/>
  <c r="C28" i="6" s="1"/>
  <c r="E5" i="6"/>
  <c r="E7" i="6"/>
  <c r="D7" i="5"/>
  <c r="G7" i="5" s="1"/>
  <c r="D10" i="5"/>
  <c r="F10" i="5" s="1"/>
  <c r="D22" i="5"/>
  <c r="F28" i="5"/>
  <c r="D10" i="6" l="1"/>
  <c r="G5" i="6"/>
  <c r="E10" i="6"/>
  <c r="F7" i="6"/>
  <c r="D5" i="5"/>
  <c r="D11" i="5"/>
  <c r="F11" i="5" s="1"/>
  <c r="E5" i="5"/>
  <c r="E9" i="5"/>
  <c r="F9" i="5" s="1"/>
  <c r="C31" i="5"/>
  <c r="C32" i="5" s="1"/>
  <c r="G5" i="5" l="1"/>
  <c r="D12" i="5"/>
  <c r="E12" i="5"/>
</calcChain>
</file>

<file path=xl/sharedStrings.xml><?xml version="1.0" encoding="utf-8"?>
<sst xmlns="http://schemas.openxmlformats.org/spreadsheetml/2006/main" count="167" uniqueCount="117">
  <si>
    <t>Saldobalanse</t>
  </si>
  <si>
    <t>Posteringer</t>
  </si>
  <si>
    <t>Resultat</t>
  </si>
  <si>
    <t>Balanse</t>
  </si>
  <si>
    <t>Debet</t>
  </si>
  <si>
    <t>b)</t>
  </si>
  <si>
    <t>Avskrivninger</t>
  </si>
  <si>
    <t>Inventar</t>
  </si>
  <si>
    <t>Salg av inventar</t>
  </si>
  <si>
    <t>Avskrivning inventar</t>
  </si>
  <si>
    <t>Gevinst ved salg inventar</t>
  </si>
  <si>
    <t>Biler</t>
  </si>
  <si>
    <t>Salg av bil</t>
  </si>
  <si>
    <t>Avskrivning biler</t>
  </si>
  <si>
    <t>Tap ved salg av bil</t>
  </si>
  <si>
    <t>Maskiner</t>
  </si>
  <si>
    <t>Salg av maskin</t>
  </si>
  <si>
    <t>Gevinst ved salg av maskin</t>
  </si>
  <si>
    <t>a)</t>
  </si>
  <si>
    <t>Varebeholdning</t>
  </si>
  <si>
    <t>Varekjøp</t>
  </si>
  <si>
    <t>Gevinst ved salg av bil</t>
  </si>
  <si>
    <t>Varer</t>
  </si>
  <si>
    <t>c)</t>
  </si>
  <si>
    <t>Frakt</t>
  </si>
  <si>
    <t>–</t>
  </si>
  <si>
    <t>=</t>
  </si>
  <si>
    <t>Regnskapsmessig verdi solgt inventar: 30 000 – 10 000 = 20 000</t>
  </si>
  <si>
    <t>verdien for det solgte inventaret. Dette gir en gevinst på kr 20 000.</t>
  </si>
  <si>
    <t>Salgssum</t>
  </si>
  <si>
    <t>Regnskapsmessig verdi</t>
  </si>
  <si>
    <t>Gevinst</t>
  </si>
  <si>
    <r>
      <t xml:space="preserve">Avskrivning inventar: 70 000 </t>
    </r>
    <r>
      <rPr>
        <sz val="12"/>
        <rFont val="Calibri"/>
        <family val="2"/>
      </rPr>
      <t>∙</t>
    </r>
    <r>
      <rPr>
        <sz val="12"/>
        <rFont val="Times New Roman"/>
        <family val="1"/>
      </rPr>
      <t xml:space="preserve"> 0,20 =</t>
    </r>
  </si>
  <si>
    <t>Anskaffelsekost ny bil: 810 000 – 450 000 = 360 000</t>
  </si>
  <si>
    <t>Avskrivning biler:</t>
  </si>
  <si>
    <r>
      <t xml:space="preserve">Ny bil: 360 000 </t>
    </r>
    <r>
      <rPr>
        <sz val="12"/>
        <rFont val="Calibri"/>
        <family val="2"/>
      </rPr>
      <t xml:space="preserve">∙ </t>
    </r>
    <r>
      <rPr>
        <sz val="12"/>
        <rFont val="Times New Roman"/>
        <family val="1"/>
      </rPr>
      <t xml:space="preserve">0,20 </t>
    </r>
    <r>
      <rPr>
        <sz val="12"/>
        <rFont val="Calibri"/>
        <family val="2"/>
      </rPr>
      <t>∙</t>
    </r>
    <r>
      <rPr>
        <sz val="12"/>
        <rFont val="Times New Roman"/>
        <family val="1"/>
      </rPr>
      <t xml:space="preserve"> 4/12 =</t>
    </r>
  </si>
  <si>
    <r>
      <t xml:space="preserve">Solgt bil: 288 000 </t>
    </r>
    <r>
      <rPr>
        <sz val="12"/>
        <rFont val="Calibri"/>
        <family val="2"/>
      </rPr>
      <t>∙</t>
    </r>
    <r>
      <rPr>
        <sz val="12"/>
        <rFont val="Times New Roman"/>
        <family val="1"/>
      </rPr>
      <t xml:space="preserve"> 0,20 </t>
    </r>
    <r>
      <rPr>
        <sz val="12"/>
        <rFont val="Calibri"/>
        <family val="2"/>
      </rPr>
      <t>∙</t>
    </r>
    <r>
      <rPr>
        <sz val="12"/>
        <rFont val="Times New Roman"/>
        <family val="1"/>
      </rPr>
      <t xml:space="preserve"> 8/12 =</t>
    </r>
  </si>
  <si>
    <t>Sum avskrivning biler 20x1</t>
  </si>
  <si>
    <t>Anskaffelseskost øvrige biler: 916 000 – 288 000 =</t>
  </si>
  <si>
    <r>
      <t xml:space="preserve">Øvrige biler: 628 000 </t>
    </r>
    <r>
      <rPr>
        <sz val="12"/>
        <rFont val="Calibri"/>
        <family val="2"/>
      </rPr>
      <t>∙</t>
    </r>
    <r>
      <rPr>
        <sz val="12"/>
        <rFont val="Times New Roman"/>
        <family val="1"/>
      </rPr>
      <t xml:space="preserve"> 0,20 =</t>
    </r>
  </si>
  <si>
    <t>Salgssum bil</t>
  </si>
  <si>
    <t>Regnskapsmessig verdi solgt bil 1.1.: 288 000 – 184 000 =</t>
  </si>
  <si>
    <t>Avskrivning i 20x1</t>
  </si>
  <si>
    <t>Regnskapsmessig (bokført) verdi på salgstidspunktet</t>
  </si>
  <si>
    <t>Tap ved salg</t>
  </si>
  <si>
    <t>Årets avskrivninger:</t>
  </si>
  <si>
    <t>+</t>
  </si>
  <si>
    <t>Sum avskrivning i år</t>
  </si>
  <si>
    <r>
      <t xml:space="preserve">90 000 </t>
    </r>
    <r>
      <rPr>
        <sz val="12"/>
        <rFont val="Calibri"/>
        <family val="2"/>
      </rPr>
      <t>∙</t>
    </r>
    <r>
      <rPr>
        <sz val="12"/>
        <rFont val="Times New Roman"/>
        <family val="1"/>
      </rPr>
      <t xml:space="preserve"> 0,20 </t>
    </r>
    <r>
      <rPr>
        <sz val="12"/>
        <rFont val="Calibri"/>
        <family val="2"/>
      </rPr>
      <t>∙</t>
    </r>
    <r>
      <rPr>
        <sz val="12"/>
        <rFont val="Times New Roman"/>
        <family val="1"/>
      </rPr>
      <t xml:space="preserve"> 3/12 =</t>
    </r>
  </si>
  <si>
    <r>
      <t xml:space="preserve">160 000 </t>
    </r>
    <r>
      <rPr>
        <sz val="12"/>
        <rFont val="Calibri"/>
        <family val="2"/>
      </rPr>
      <t>∙</t>
    </r>
    <r>
      <rPr>
        <sz val="12"/>
        <rFont val="Times New Roman"/>
        <family val="1"/>
      </rPr>
      <t xml:space="preserve"> 0,20 </t>
    </r>
    <r>
      <rPr>
        <sz val="12"/>
        <rFont val="Calibri"/>
        <family val="2"/>
      </rPr>
      <t>∙</t>
    </r>
    <r>
      <rPr>
        <sz val="12"/>
        <rFont val="Times New Roman"/>
        <family val="1"/>
      </rPr>
      <t xml:space="preserve"> 9/12 =</t>
    </r>
  </si>
  <si>
    <t>Solgt maskin</t>
  </si>
  <si>
    <t>Ny maskin</t>
  </si>
  <si>
    <t>Øvrige maskiner</t>
  </si>
  <si>
    <t>Tap ved salg av maskin</t>
  </si>
  <si>
    <t>Beregning av gevinst eller tap ved salg av maskin:</t>
  </si>
  <si>
    <t>Regnskapsmessig verdi per 1.1.: 90 000 – 72 000 =</t>
  </si>
  <si>
    <t>Avskrivning i år</t>
  </si>
  <si>
    <t xml:space="preserve">Regnskapsmessig (bokført) verdi på salgstidspunkt </t>
  </si>
  <si>
    <t>25 % merverdiavgift</t>
  </si>
  <si>
    <t>Fakturasum</t>
  </si>
  <si>
    <t>Frakt ekskl. mva.: 750 : 1,25 = 600</t>
  </si>
  <si>
    <t>Slike kostnader inngår ikke i anskaffelseskost.</t>
  </si>
  <si>
    <t>Anskaffelseskost for varepartiet: kr (16 000 + 600) = kr 16 600</t>
  </si>
  <si>
    <t>Bilkostnader</t>
  </si>
  <si>
    <t>30.11.</t>
  </si>
  <si>
    <t>Diesel</t>
  </si>
  <si>
    <t>Forventet salgsverdi</t>
  </si>
  <si>
    <t>Salgskostnader</t>
  </si>
  <si>
    <t>Virkelig verdi</t>
  </si>
  <si>
    <t>1.1.</t>
  </si>
  <si>
    <t>31.12.</t>
  </si>
  <si>
    <r>
      <t xml:space="preserve">Netto fremtidig salgsverdi blir kr (110 000 – 110 000 </t>
    </r>
    <r>
      <rPr>
        <sz val="12"/>
        <rFont val="Calibri"/>
        <family val="2"/>
      </rPr>
      <t>∙</t>
    </r>
    <r>
      <rPr>
        <sz val="12"/>
        <rFont val="Times New Roman"/>
        <family val="1"/>
      </rPr>
      <t xml:space="preserve"> 0,12) =  kr 96 800</t>
    </r>
  </si>
  <si>
    <t>Tap ved salg av inventar</t>
  </si>
  <si>
    <t>Saldobalansen på konto 1200: IB + anskaffelse i år = 300 000 + 160 000 = 460 000</t>
  </si>
  <si>
    <r>
      <t xml:space="preserve">(650 000 – 90 000) </t>
    </r>
    <r>
      <rPr>
        <sz val="12"/>
        <rFont val="Calibri"/>
        <family val="2"/>
      </rPr>
      <t xml:space="preserve">∙ </t>
    </r>
    <r>
      <rPr>
        <sz val="12"/>
        <rFont val="Times New Roman"/>
        <family val="1"/>
      </rPr>
      <t>0,20 =</t>
    </r>
  </si>
  <si>
    <t>Drivstoff på egne biler er indirekte driftskostnader og vil bli bokført som bilkostnader.</t>
  </si>
  <si>
    <r>
      <t xml:space="preserve">Vi legger merke til at vi tar utgangspunkt i den </t>
    </r>
    <r>
      <rPr>
        <i/>
        <sz val="12"/>
        <rFont val="Times New Roman"/>
        <family val="1"/>
      </rPr>
      <t>fremtidige</t>
    </r>
    <r>
      <rPr>
        <sz val="12"/>
        <rFont val="Times New Roman"/>
        <family val="1"/>
      </rPr>
      <t>salgsverdien.</t>
    </r>
  </si>
  <si>
    <t>Løsning oppgave 12.9</t>
  </si>
  <si>
    <r>
      <t xml:space="preserve">På konto </t>
    </r>
    <r>
      <rPr>
        <i/>
        <sz val="12"/>
        <rFont val="Times New Roman"/>
        <family val="1"/>
      </rPr>
      <t xml:space="preserve">3930 Gevinst ved salg av inventar </t>
    </r>
    <r>
      <rPr>
        <sz val="12"/>
        <rFont val="Times New Roman"/>
        <family val="1"/>
      </rPr>
      <t>stilles salgssummen opp mot den regnskapsmessige</t>
    </r>
  </si>
  <si>
    <t>Løsning oppgave 12.10</t>
  </si>
  <si>
    <t>Løsning oppgave 12.11</t>
  </si>
  <si>
    <t>Løsning oppgave 12.12</t>
  </si>
  <si>
    <t>Løsning oppgave 12.13</t>
  </si>
  <si>
    <t>Løsning oppgave 12.14</t>
  </si>
  <si>
    <t>Bokført verdi 1.1.</t>
  </si>
  <si>
    <t>Bokført verdi 31.12.</t>
  </si>
  <si>
    <t>Anskaffelsesverdi kurante varer</t>
  </si>
  <si>
    <t>Virkelig verdi ukurante varer</t>
  </si>
  <si>
    <t>Balanseverdi 31.12.</t>
  </si>
  <si>
    <t xml:space="preserve">Varekostnaden utgjør </t>
  </si>
  <si>
    <t>Konto-</t>
  </si>
  <si>
    <t>kode</t>
  </si>
  <si>
    <t>Dato</t>
  </si>
  <si>
    <t>Tekst</t>
  </si>
  <si>
    <t>Mva.-</t>
  </si>
  <si>
    <t xml:space="preserve">Kredit </t>
  </si>
  <si>
    <t>Beløp</t>
  </si>
  <si>
    <t>konto</t>
  </si>
  <si>
    <t>Forutsetning: Posteringene skjer 31.12.</t>
  </si>
  <si>
    <t>Avskrivning</t>
  </si>
  <si>
    <t>Salg av inventar overført</t>
  </si>
  <si>
    <t>Solgt inventar</t>
  </si>
  <si>
    <t>Kontonavn</t>
  </si>
  <si>
    <t>Fakturaen fra leverandøren ser slik ut:</t>
  </si>
  <si>
    <t>Saldo-</t>
  </si>
  <si>
    <t>balanse</t>
  </si>
  <si>
    <t>Bank-</t>
  </si>
  <si>
    <t>innskudd</t>
  </si>
  <si>
    <t>Leverandør-</t>
  </si>
  <si>
    <t>gjeld</t>
  </si>
  <si>
    <t>Inngående</t>
  </si>
  <si>
    <t>mva.</t>
  </si>
  <si>
    <t>Kontroll</t>
  </si>
  <si>
    <t>Se regnskapsloven § 5-2.</t>
  </si>
  <si>
    <t>Aktuell varegruppe per 1.1.: kr 9 500 og per 31.12.: kr 11 000 (laveste verdis prinsipp)</t>
  </si>
  <si>
    <t>dvs. kr 100 000.</t>
  </si>
  <si>
    <t>Ifølge regnskapsloven § 5-2 skal beholdningen vurderes etter laveste verdis prinsipp,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</si>
</sst>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-&quot;kr&quot;\ * #,##0_-;\-&quot;kr&quot;\ * #,##0_-;_-&quot;kr&quot;\ * &quot;-&quot;_-;_-@_-"/>
    <numFmt numFmtId="164" formatCode="&quot;kr&quot;\ #,##0"/>
    <numFmt numFmtId="165" formatCode="d/m/;@"/>
  </numFmts>
  <fonts count="9" x14ac:knownFonts="1">
    <font>
      <sz val="10"/>
      <name val="Arial"/>
    </font>
    <font>
      <sz val="12"/>
      <name val="Times New Roman"/>
      <family val="1"/>
    </font>
    <font>
      <sz val="10"/>
      <name val="Arial"/>
      <family val="2"/>
    </font>
    <font>
      <b/>
      <sz val="12"/>
      <name val="Times New Roman"/>
      <family val="1"/>
    </font>
    <font>
      <sz val="16"/>
      <name val="Times New Roman"/>
      <family val="1"/>
    </font>
    <font>
      <sz val="12"/>
      <name val="Calibri"/>
      <family val="2"/>
    </font>
    <font>
      <i/>
      <sz val="12"/>
      <name val="Times New Roman"/>
      <family val="1"/>
    </font>
    <font>
      <b/>
      <i/>
      <sz val="12"/>
      <name val="Times New Roman"/>
      <family val="1"/>
    </font>
    <font>
      <sz val="11"/>
      <name val="Times New Roman"/>
      <family val="1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</cellStyleXfs>
  <cellXfs count="124">
    <xf numFmtId="0" fontId="0" fillId="0" borderId="0" xfId="0"/>
    <xf numFmtId="0" fontId="1" fillId="0" borderId="0" xfId="0" applyFont="1"/>
    <xf numFmtId="0" fontId="1" fillId="0" borderId="0" xfId="1" applyFont="1"/>
    <xf numFmtId="0" fontId="1" fillId="0" borderId="8" xfId="1" applyFont="1" applyBorder="1" applyAlignment="1">
      <alignment horizontal="center"/>
    </xf>
    <xf numFmtId="0" fontId="1" fillId="0" borderId="9" xfId="1" applyFont="1" applyBorder="1"/>
    <xf numFmtId="0" fontId="1" fillId="0" borderId="6" xfId="1" applyFont="1" applyBorder="1"/>
    <xf numFmtId="1" fontId="1" fillId="0" borderId="13" xfId="1" applyNumberFormat="1" applyFont="1" applyBorder="1" applyAlignment="1">
      <alignment horizontal="center"/>
    </xf>
    <xf numFmtId="3" fontId="1" fillId="0" borderId="14" xfId="1" applyNumberFormat="1" applyFont="1" applyBorder="1"/>
    <xf numFmtId="3" fontId="1" fillId="0" borderId="9" xfId="1" applyNumberFormat="1" applyFont="1" applyBorder="1"/>
    <xf numFmtId="1" fontId="1" fillId="0" borderId="3" xfId="1" applyNumberFormat="1" applyFont="1" applyBorder="1" applyAlignment="1">
      <alignment horizontal="center"/>
    </xf>
    <xf numFmtId="3" fontId="1" fillId="0" borderId="15" xfId="1" applyNumberFormat="1" applyFont="1" applyBorder="1"/>
    <xf numFmtId="3" fontId="1" fillId="0" borderId="16" xfId="1" applyNumberFormat="1" applyFont="1" applyBorder="1"/>
    <xf numFmtId="1" fontId="1" fillId="0" borderId="6" xfId="1" applyNumberFormat="1" applyFont="1" applyBorder="1" applyAlignment="1">
      <alignment horizontal="center"/>
    </xf>
    <xf numFmtId="3" fontId="1" fillId="0" borderId="5" xfId="1" applyNumberFormat="1" applyFont="1" applyBorder="1"/>
    <xf numFmtId="3" fontId="1" fillId="0" borderId="18" xfId="1" applyNumberFormat="1" applyFont="1" applyBorder="1"/>
    <xf numFmtId="0" fontId="3" fillId="0" borderId="0" xfId="1" applyFont="1"/>
    <xf numFmtId="3" fontId="1" fillId="0" borderId="4" xfId="1" applyNumberFormat="1" applyFont="1" applyBorder="1"/>
    <xf numFmtId="1" fontId="1" fillId="0" borderId="16" xfId="1" applyNumberFormat="1" applyFont="1" applyBorder="1" applyAlignment="1">
      <alignment horizontal="center"/>
    </xf>
    <xf numFmtId="0" fontId="1" fillId="0" borderId="17" xfId="1" applyFont="1" applyBorder="1" applyAlignment="1">
      <alignment horizontal="left"/>
    </xf>
    <xf numFmtId="3" fontId="1" fillId="0" borderId="20" xfId="1" applyNumberFormat="1" applyFont="1" applyBorder="1"/>
    <xf numFmtId="1" fontId="1" fillId="0" borderId="18" xfId="1" applyNumberFormat="1" applyFont="1" applyBorder="1" applyAlignment="1">
      <alignment horizontal="center"/>
    </xf>
    <xf numFmtId="0" fontId="1" fillId="0" borderId="19" xfId="1" applyFont="1" applyBorder="1" applyAlignment="1">
      <alignment horizontal="left"/>
    </xf>
    <xf numFmtId="3" fontId="1" fillId="0" borderId="21" xfId="1" applyNumberFormat="1" applyFont="1" applyBorder="1"/>
    <xf numFmtId="0" fontId="2" fillId="0" borderId="0" xfId="1"/>
    <xf numFmtId="3" fontId="1" fillId="0" borderId="22" xfId="1" applyNumberFormat="1" applyFont="1" applyBorder="1"/>
    <xf numFmtId="0" fontId="1" fillId="0" borderId="9" xfId="1" applyFont="1" applyBorder="1" applyAlignment="1">
      <alignment horizontal="center"/>
    </xf>
    <xf numFmtId="0" fontId="1" fillId="0" borderId="7" xfId="1" applyFont="1" applyBorder="1" applyAlignment="1">
      <alignment horizontal="left"/>
    </xf>
    <xf numFmtId="0" fontId="4" fillId="0" borderId="0" xfId="1" applyFont="1"/>
    <xf numFmtId="3" fontId="1" fillId="0" borderId="0" xfId="1" applyNumberFormat="1" applyFont="1"/>
    <xf numFmtId="0" fontId="3" fillId="0" borderId="0" xfId="0" applyFont="1"/>
    <xf numFmtId="0" fontId="4" fillId="0" borderId="0" xfId="0" applyFont="1"/>
    <xf numFmtId="0" fontId="1" fillId="0" borderId="0" xfId="0" applyFont="1" applyAlignment="1">
      <alignment horizontal="right"/>
    </xf>
    <xf numFmtId="3" fontId="1" fillId="0" borderId="4" xfId="0" applyNumberFormat="1" applyFont="1" applyBorder="1"/>
    <xf numFmtId="3" fontId="1" fillId="0" borderId="27" xfId="0" applyNumberFormat="1" applyFont="1" applyBorder="1"/>
    <xf numFmtId="3" fontId="1" fillId="0" borderId="16" xfId="0" applyNumberFormat="1" applyFont="1" applyBorder="1"/>
    <xf numFmtId="3" fontId="1" fillId="0" borderId="18" xfId="0" applyNumberFormat="1" applyFont="1" applyBorder="1"/>
    <xf numFmtId="0" fontId="1" fillId="0" borderId="0" xfId="0" quotePrefix="1" applyFont="1" applyAlignment="1">
      <alignment horizontal="right"/>
    </xf>
    <xf numFmtId="3" fontId="1" fillId="0" borderId="0" xfId="0" applyNumberFormat="1" applyFont="1"/>
    <xf numFmtId="0" fontId="6" fillId="0" borderId="0" xfId="1" applyFont="1"/>
    <xf numFmtId="3" fontId="1" fillId="0" borderId="12" xfId="1" applyNumberFormat="1" applyFont="1" applyBorder="1"/>
    <xf numFmtId="0" fontId="7" fillId="0" borderId="0" xfId="1" applyFont="1"/>
    <xf numFmtId="3" fontId="2" fillId="0" borderId="0" xfId="1" applyNumberFormat="1"/>
    <xf numFmtId="0" fontId="1" fillId="0" borderId="0" xfId="1" applyFont="1" applyAlignment="1">
      <alignment horizontal="right"/>
    </xf>
    <xf numFmtId="0" fontId="1" fillId="0" borderId="0" xfId="1" quotePrefix="1" applyFont="1" applyAlignment="1">
      <alignment horizontal="right"/>
    </xf>
    <xf numFmtId="3" fontId="1" fillId="0" borderId="19" xfId="1" applyNumberFormat="1" applyFont="1" applyBorder="1"/>
    <xf numFmtId="3" fontId="1" fillId="0" borderId="7" xfId="1" applyNumberFormat="1" applyFont="1" applyBorder="1"/>
    <xf numFmtId="3" fontId="1" fillId="0" borderId="12" xfId="0" applyNumberFormat="1" applyFont="1" applyBorder="1"/>
    <xf numFmtId="1" fontId="1" fillId="0" borderId="8" xfId="0" applyNumberFormat="1" applyFont="1" applyBorder="1"/>
    <xf numFmtId="0" fontId="1" fillId="0" borderId="22" xfId="0" applyFont="1" applyBorder="1"/>
    <xf numFmtId="0" fontId="1" fillId="0" borderId="24" xfId="0" applyFont="1" applyBorder="1"/>
    <xf numFmtId="0" fontId="1" fillId="0" borderId="5" xfId="0" applyFont="1" applyBorder="1"/>
    <xf numFmtId="0" fontId="1" fillId="0" borderId="7" xfId="0" applyFont="1" applyBorder="1"/>
    <xf numFmtId="0" fontId="1" fillId="0" borderId="25" xfId="0" applyFont="1" applyBorder="1"/>
    <xf numFmtId="1" fontId="1" fillId="0" borderId="23" xfId="0" applyNumberFormat="1" applyFont="1" applyBorder="1"/>
    <xf numFmtId="3" fontId="1" fillId="0" borderId="6" xfId="0" applyNumberFormat="1" applyFont="1" applyBorder="1"/>
    <xf numFmtId="0" fontId="1" fillId="0" borderId="26" xfId="0" quotePrefix="1" applyFont="1" applyBorder="1"/>
    <xf numFmtId="0" fontId="1" fillId="0" borderId="26" xfId="0" applyFont="1" applyBorder="1"/>
    <xf numFmtId="0" fontId="1" fillId="0" borderId="27" xfId="0" applyFont="1" applyBorder="1"/>
    <xf numFmtId="0" fontId="1" fillId="0" borderId="20" xfId="0" applyFont="1" applyBorder="1"/>
    <xf numFmtId="0" fontId="1" fillId="0" borderId="28" xfId="0" applyFont="1" applyBorder="1"/>
    <xf numFmtId="0" fontId="1" fillId="0" borderId="21" xfId="0" applyFont="1" applyBorder="1"/>
    <xf numFmtId="0" fontId="1" fillId="0" borderId="29" xfId="0" applyFont="1" applyBorder="1"/>
    <xf numFmtId="0" fontId="1" fillId="0" borderId="1" xfId="0" applyFont="1" applyBorder="1"/>
    <xf numFmtId="0" fontId="1" fillId="0" borderId="12" xfId="0" applyFont="1" applyBorder="1"/>
    <xf numFmtId="3" fontId="1" fillId="0" borderId="11" xfId="0" quotePrefix="1" applyNumberFormat="1" applyFont="1" applyBorder="1" applyAlignment="1">
      <alignment horizontal="center"/>
    </xf>
    <xf numFmtId="3" fontId="1" fillId="0" borderId="11" xfId="0" applyNumberFormat="1" applyFont="1" applyBorder="1"/>
    <xf numFmtId="3" fontId="1" fillId="0" borderId="2" xfId="0" quotePrefix="1" applyNumberFormat="1" applyFont="1" applyBorder="1" applyAlignment="1">
      <alignment horizontal="center"/>
    </xf>
    <xf numFmtId="3" fontId="1" fillId="0" borderId="2" xfId="0" applyNumberFormat="1" applyFont="1" applyBorder="1"/>
    <xf numFmtId="0" fontId="1" fillId="0" borderId="10" xfId="0" applyFont="1" applyBorder="1"/>
    <xf numFmtId="0" fontId="1" fillId="0" borderId="19" xfId="0" applyFont="1" applyBorder="1"/>
    <xf numFmtId="3" fontId="1" fillId="0" borderId="29" xfId="0" applyNumberFormat="1" applyFont="1" applyBorder="1"/>
    <xf numFmtId="0" fontId="1" fillId="0" borderId="0" xfId="0" applyFont="1" applyAlignment="1">
      <alignment horizontal="left"/>
    </xf>
    <xf numFmtId="42" fontId="1" fillId="0" borderId="0" xfId="0" applyNumberFormat="1" applyFont="1"/>
    <xf numFmtId="164" fontId="1" fillId="0" borderId="7" xfId="1" applyNumberFormat="1" applyFont="1" applyBorder="1"/>
    <xf numFmtId="0" fontId="1" fillId="0" borderId="7" xfId="0" applyFont="1" applyBorder="1" applyAlignment="1">
      <alignment horizontal="center"/>
    </xf>
    <xf numFmtId="0" fontId="1" fillId="0" borderId="5" xfId="1" applyFont="1" applyBorder="1" applyAlignment="1">
      <alignment horizontal="center"/>
    </xf>
    <xf numFmtId="0" fontId="1" fillId="0" borderId="6" xfId="1" applyFont="1" applyBorder="1" applyAlignment="1">
      <alignment horizontal="center"/>
    </xf>
    <xf numFmtId="1" fontId="1" fillId="0" borderId="8" xfId="0" applyNumberFormat="1" applyFont="1" applyBorder="1" applyAlignment="1">
      <alignment horizontal="center"/>
    </xf>
    <xf numFmtId="0" fontId="1" fillId="0" borderId="8" xfId="0" applyFont="1" applyBorder="1"/>
    <xf numFmtId="0" fontId="1" fillId="0" borderId="23" xfId="0" applyFont="1" applyBorder="1"/>
    <xf numFmtId="0" fontId="1" fillId="0" borderId="14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165" fontId="1" fillId="0" borderId="26" xfId="0" applyNumberFormat="1" applyFont="1" applyBorder="1" applyAlignment="1">
      <alignment horizontal="left"/>
    </xf>
    <xf numFmtId="0" fontId="1" fillId="0" borderId="10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165" fontId="1" fillId="0" borderId="21" xfId="0" applyNumberFormat="1" applyFont="1" applyBorder="1" applyAlignment="1">
      <alignment horizontal="left"/>
    </xf>
    <xf numFmtId="0" fontId="1" fillId="0" borderId="19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165" fontId="1" fillId="0" borderId="20" xfId="0" applyNumberFormat="1" applyFont="1" applyBorder="1" applyAlignment="1">
      <alignment horizontal="left"/>
    </xf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8" fillId="0" borderId="25" xfId="0" applyFont="1" applyBorder="1" applyAlignment="1">
      <alignment horizontal="center"/>
    </xf>
    <xf numFmtId="4" fontId="8" fillId="0" borderId="27" xfId="0" applyNumberFormat="1" applyFont="1" applyBorder="1"/>
    <xf numFmtId="4" fontId="8" fillId="0" borderId="28" xfId="0" applyNumberFormat="1" applyFont="1" applyBorder="1"/>
    <xf numFmtId="4" fontId="8" fillId="0" borderId="29" xfId="0" applyNumberFormat="1" applyFont="1" applyBorder="1"/>
    <xf numFmtId="0" fontId="1" fillId="0" borderId="8" xfId="1" applyFont="1" applyBorder="1"/>
    <xf numFmtId="0" fontId="1" fillId="0" borderId="5" xfId="1" applyFont="1" applyBorder="1"/>
    <xf numFmtId="0" fontId="1" fillId="0" borderId="14" xfId="1" applyFont="1" applyBorder="1" applyAlignment="1">
      <alignment horizontal="center"/>
    </xf>
    <xf numFmtId="0" fontId="1" fillId="0" borderId="25" xfId="1" applyFont="1" applyBorder="1" applyAlignment="1">
      <alignment horizontal="center"/>
    </xf>
    <xf numFmtId="0" fontId="1" fillId="0" borderId="7" xfId="1" applyFont="1" applyBorder="1" applyAlignment="1">
      <alignment horizontal="center"/>
    </xf>
    <xf numFmtId="1" fontId="1" fillId="0" borderId="4" xfId="1" applyNumberFormat="1" applyFont="1" applyBorder="1" applyAlignment="1">
      <alignment horizontal="center"/>
    </xf>
    <xf numFmtId="3" fontId="1" fillId="0" borderId="26" xfId="1" applyNumberFormat="1" applyFont="1" applyBorder="1"/>
    <xf numFmtId="3" fontId="1" fillId="0" borderId="10" xfId="1" applyNumberFormat="1" applyFont="1" applyBorder="1"/>
    <xf numFmtId="3" fontId="1" fillId="0" borderId="17" xfId="1" applyNumberFormat="1" applyFont="1" applyBorder="1"/>
    <xf numFmtId="3" fontId="1" fillId="0" borderId="8" xfId="1" applyNumberFormat="1" applyFont="1" applyBorder="1" applyAlignment="1">
      <alignment horizontal="center"/>
    </xf>
    <xf numFmtId="3" fontId="1" fillId="0" borderId="14" xfId="1" applyNumberFormat="1" applyFont="1" applyBorder="1" applyAlignment="1">
      <alignment horizontal="center"/>
    </xf>
    <xf numFmtId="3" fontId="1" fillId="0" borderId="5" xfId="1" applyNumberFormat="1" applyFont="1" applyBorder="1" applyAlignment="1">
      <alignment horizontal="center"/>
    </xf>
    <xf numFmtId="3" fontId="1" fillId="0" borderId="25" xfId="1" applyNumberFormat="1" applyFont="1" applyBorder="1"/>
    <xf numFmtId="3" fontId="1" fillId="0" borderId="9" xfId="1" applyNumberFormat="1" applyFont="1" applyBorder="1" applyAlignment="1">
      <alignment horizontal="center"/>
    </xf>
    <xf numFmtId="3" fontId="1" fillId="0" borderId="6" xfId="1" applyNumberFormat="1" applyFont="1" applyBorder="1"/>
    <xf numFmtId="0" fontId="2" fillId="0" borderId="5" xfId="1" applyBorder="1"/>
    <xf numFmtId="3" fontId="1" fillId="0" borderId="20" xfId="1" applyNumberFormat="1" applyFont="1" applyBorder="1" applyAlignment="1">
      <alignment horizontal="left"/>
    </xf>
    <xf numFmtId="3" fontId="1" fillId="0" borderId="2" xfId="1" applyNumberFormat="1" applyFont="1" applyBorder="1"/>
    <xf numFmtId="3" fontId="1" fillId="0" borderId="8" xfId="1" applyNumberFormat="1" applyFont="1" applyBorder="1"/>
    <xf numFmtId="1" fontId="1" fillId="0" borderId="9" xfId="0" applyNumberFormat="1" applyFont="1" applyBorder="1" applyAlignment="1">
      <alignment horizontal="center"/>
    </xf>
    <xf numFmtId="3" fontId="1" fillId="0" borderId="13" xfId="0" applyNumberFormat="1" applyFont="1" applyBorder="1" applyAlignment="1">
      <alignment horizontal="center"/>
    </xf>
    <xf numFmtId="0" fontId="1" fillId="0" borderId="13" xfId="0" applyFont="1" applyBorder="1"/>
    <xf numFmtId="3" fontId="1" fillId="0" borderId="6" xfId="0" applyNumberFormat="1" applyFont="1" applyBorder="1" applyAlignment="1">
      <alignment horizontal="center"/>
    </xf>
    <xf numFmtId="0" fontId="1" fillId="0" borderId="6" xfId="0" applyFont="1" applyBorder="1"/>
    <xf numFmtId="3" fontId="1" fillId="0" borderId="0" xfId="1" applyNumberFormat="1" applyFont="1" applyAlignment="1">
      <alignment horizontal="left" indent="1"/>
    </xf>
    <xf numFmtId="0" fontId="1" fillId="0" borderId="8" xfId="1" applyFont="1" applyBorder="1" applyAlignment="1">
      <alignment horizontal="center"/>
    </xf>
    <xf numFmtId="0" fontId="1" fillId="0" borderId="23" xfId="1" applyFont="1" applyBorder="1" applyAlignment="1">
      <alignment horizontal="center"/>
    </xf>
  </cellXfs>
  <cellStyles count="5">
    <cellStyle name="Normal" xfId="0" builtinId="0"/>
    <cellStyle name="Normal 2" xfId="1" xr:uid="{00000000-0005-0000-0000-000001000000}"/>
    <cellStyle name="Normal 3" xfId="3" xr:uid="{00000000-0005-0000-0000-000002000000}"/>
    <cellStyle name="Normal 4" xfId="4" xr:uid="{00000000-0005-0000-0000-000003000000}"/>
    <cellStyle name="Prosent 2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8"/>
  <sheetViews>
    <sheetView showGridLines="0" showZeros="0" workbookViewId="0">
      <selection activeCell="Q6" sqref="Q6"/>
    </sheetView>
  </sheetViews>
  <sheetFormatPr baseColWidth="10" defaultRowHeight="15.75" x14ac:dyDescent="0.25"/>
  <cols>
    <col min="1" max="1" width="7.5703125" style="2" customWidth="1"/>
    <col min="2" max="2" width="22.5703125" style="2" bestFit="1" customWidth="1"/>
    <col min="3" max="10" width="9.7109375" style="2" customWidth="1"/>
    <col min="11" max="16384" width="11.42578125" style="2"/>
  </cols>
  <sheetData>
    <row r="1" spans="1:7" x14ac:dyDescent="0.25">
      <c r="A1" s="15" t="s">
        <v>77</v>
      </c>
    </row>
    <row r="3" spans="1:7" x14ac:dyDescent="0.25">
      <c r="A3" s="2" t="s">
        <v>18</v>
      </c>
      <c r="B3" s="2" t="s">
        <v>27</v>
      </c>
    </row>
    <row r="5" spans="1:7" x14ac:dyDescent="0.25">
      <c r="A5" s="2" t="s">
        <v>5</v>
      </c>
    </row>
    <row r="6" spans="1:7" x14ac:dyDescent="0.25">
      <c r="A6" s="3" t="s">
        <v>90</v>
      </c>
      <c r="B6" s="97" t="s">
        <v>102</v>
      </c>
      <c r="C6" s="3" t="s">
        <v>104</v>
      </c>
      <c r="D6" s="122" t="s">
        <v>1</v>
      </c>
      <c r="E6" s="123"/>
      <c r="F6" s="99" t="s">
        <v>2</v>
      </c>
      <c r="G6" s="25" t="s">
        <v>3</v>
      </c>
    </row>
    <row r="7" spans="1:7" x14ac:dyDescent="0.25">
      <c r="A7" s="75" t="s">
        <v>91</v>
      </c>
      <c r="B7" s="98"/>
      <c r="C7" s="75" t="s">
        <v>105</v>
      </c>
      <c r="D7" s="75"/>
      <c r="E7" s="100"/>
      <c r="F7" s="101"/>
      <c r="G7" s="76"/>
    </row>
    <row r="8" spans="1:7" x14ac:dyDescent="0.25">
      <c r="A8" s="102">
        <v>1240</v>
      </c>
      <c r="B8" s="103" t="s">
        <v>7</v>
      </c>
      <c r="C8" s="103">
        <v>400000</v>
      </c>
      <c r="D8" s="103">
        <v>-50000</v>
      </c>
      <c r="E8" s="16">
        <v>-20000</v>
      </c>
      <c r="F8" s="104"/>
      <c r="G8" s="16">
        <f>SUM(C8:E8)</f>
        <v>330000</v>
      </c>
    </row>
    <row r="9" spans="1:7" x14ac:dyDescent="0.25">
      <c r="A9" s="17">
        <v>1249</v>
      </c>
      <c r="B9" s="19" t="s">
        <v>8</v>
      </c>
      <c r="C9" s="19">
        <v>-40000</v>
      </c>
      <c r="D9" s="19">
        <v>40000</v>
      </c>
      <c r="E9" s="11"/>
      <c r="F9" s="105"/>
      <c r="G9" s="11"/>
    </row>
    <row r="10" spans="1:7" x14ac:dyDescent="0.25">
      <c r="A10" s="17">
        <v>3930</v>
      </c>
      <c r="B10" s="18" t="s">
        <v>10</v>
      </c>
      <c r="C10" s="19"/>
      <c r="D10" s="19">
        <v>-40000</v>
      </c>
      <c r="E10" s="11">
        <v>20000</v>
      </c>
      <c r="F10" s="105">
        <f>SUM(D10:E10)</f>
        <v>-20000</v>
      </c>
      <c r="G10" s="11"/>
    </row>
    <row r="11" spans="1:7" x14ac:dyDescent="0.25">
      <c r="A11" s="17">
        <v>6010</v>
      </c>
      <c r="B11" s="18" t="s">
        <v>9</v>
      </c>
      <c r="C11" s="19"/>
      <c r="D11" s="19">
        <v>50000</v>
      </c>
      <c r="E11" s="11"/>
      <c r="F11" s="105">
        <f>SUM(D11:E11)</f>
        <v>50000</v>
      </c>
      <c r="G11" s="11"/>
    </row>
    <row r="12" spans="1:7" x14ac:dyDescent="0.25">
      <c r="A12" s="20">
        <v>7880</v>
      </c>
      <c r="B12" s="21" t="s">
        <v>72</v>
      </c>
      <c r="C12" s="22"/>
      <c r="D12" s="22"/>
      <c r="E12" s="14"/>
      <c r="F12" s="44"/>
      <c r="G12" s="14"/>
    </row>
    <row r="14" spans="1:7" x14ac:dyDescent="0.25">
      <c r="B14" s="2" t="s">
        <v>78</v>
      </c>
    </row>
    <row r="15" spans="1:7" x14ac:dyDescent="0.25">
      <c r="B15" s="2" t="s">
        <v>28</v>
      </c>
    </row>
    <row r="17" spans="1:13" x14ac:dyDescent="0.25">
      <c r="B17" s="2" t="s">
        <v>29</v>
      </c>
      <c r="C17" s="28">
        <v>40000</v>
      </c>
    </row>
    <row r="18" spans="1:13" x14ac:dyDescent="0.25">
      <c r="B18" s="2" t="s">
        <v>30</v>
      </c>
      <c r="C18" s="28">
        <v>20000</v>
      </c>
    </row>
    <row r="19" spans="1:13" s="27" customFormat="1" ht="20.25" x14ac:dyDescent="0.3">
      <c r="A19" s="2"/>
      <c r="B19" s="2" t="s">
        <v>31</v>
      </c>
      <c r="C19" s="39">
        <f>C17-C18</f>
        <v>20000</v>
      </c>
      <c r="D19" s="2"/>
      <c r="E19" s="2"/>
      <c r="F19" s="2"/>
      <c r="G19" s="2"/>
      <c r="H19" s="2"/>
      <c r="I19" s="2"/>
      <c r="J19" s="2"/>
      <c r="K19" s="2"/>
      <c r="L19" s="2"/>
      <c r="M19" s="2"/>
    </row>
    <row r="20" spans="1:13" x14ac:dyDescent="0.25">
      <c r="A20" s="2" t="s">
        <v>23</v>
      </c>
    </row>
    <row r="21" spans="1:13" x14ac:dyDescent="0.25">
      <c r="A21" s="15" t="s">
        <v>98</v>
      </c>
    </row>
    <row r="22" spans="1:13" x14ac:dyDescent="0.25">
      <c r="A22" s="78" t="s">
        <v>92</v>
      </c>
      <c r="B22" s="78" t="s">
        <v>93</v>
      </c>
      <c r="C22" s="79"/>
      <c r="D22" s="80" t="s">
        <v>4</v>
      </c>
      <c r="E22" s="81" t="s">
        <v>94</v>
      </c>
      <c r="F22" s="80" t="s">
        <v>95</v>
      </c>
      <c r="G22" s="81" t="s">
        <v>94</v>
      </c>
      <c r="H22" s="82" t="s">
        <v>96</v>
      </c>
    </row>
    <row r="23" spans="1:13" x14ac:dyDescent="0.25">
      <c r="A23" s="50"/>
      <c r="B23" s="50"/>
      <c r="C23" s="52"/>
      <c r="D23" s="74" t="s">
        <v>97</v>
      </c>
      <c r="E23" s="83" t="s">
        <v>91</v>
      </c>
      <c r="F23" s="74" t="s">
        <v>97</v>
      </c>
      <c r="G23" s="83" t="s">
        <v>91</v>
      </c>
      <c r="H23" s="93"/>
    </row>
    <row r="24" spans="1:13" x14ac:dyDescent="0.25">
      <c r="A24" s="84" t="s">
        <v>70</v>
      </c>
      <c r="B24" s="56" t="s">
        <v>99</v>
      </c>
      <c r="C24" s="57"/>
      <c r="D24" s="85">
        <v>6010</v>
      </c>
      <c r="E24" s="86"/>
      <c r="F24" s="85">
        <v>1240</v>
      </c>
      <c r="G24" s="86"/>
      <c r="H24" s="94">
        <v>50000</v>
      </c>
    </row>
    <row r="25" spans="1:13" x14ac:dyDescent="0.25">
      <c r="A25" s="90" t="s">
        <v>70</v>
      </c>
      <c r="B25" s="58" t="s">
        <v>100</v>
      </c>
      <c r="C25" s="59"/>
      <c r="D25" s="91">
        <v>1249</v>
      </c>
      <c r="E25" s="92"/>
      <c r="F25" s="91">
        <v>3930</v>
      </c>
      <c r="G25" s="92"/>
      <c r="H25" s="95">
        <v>40000</v>
      </c>
    </row>
    <row r="26" spans="1:13" x14ac:dyDescent="0.25">
      <c r="A26" s="90" t="s">
        <v>70</v>
      </c>
      <c r="B26" s="58" t="s">
        <v>101</v>
      </c>
      <c r="C26" s="59"/>
      <c r="D26" s="91">
        <v>3930</v>
      </c>
      <c r="E26" s="92"/>
      <c r="F26" s="91">
        <v>1240</v>
      </c>
      <c r="G26" s="92"/>
      <c r="H26" s="95">
        <v>20000</v>
      </c>
    </row>
    <row r="27" spans="1:13" x14ac:dyDescent="0.25">
      <c r="A27" s="90"/>
      <c r="B27" s="58"/>
      <c r="C27" s="59"/>
      <c r="D27" s="91"/>
      <c r="E27" s="92"/>
      <c r="F27" s="91"/>
      <c r="G27" s="92"/>
      <c r="H27" s="95"/>
    </row>
    <row r="28" spans="1:13" x14ac:dyDescent="0.25">
      <c r="A28" s="87"/>
      <c r="B28" s="60"/>
      <c r="C28" s="61"/>
      <c r="D28" s="88"/>
      <c r="E28" s="89"/>
      <c r="F28" s="88"/>
      <c r="G28" s="89"/>
      <c r="H28" s="96"/>
    </row>
  </sheetData>
  <mergeCells count="1">
    <mergeCell ref="D6:E6"/>
  </mergeCells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>
    <oddHeader>&amp;COppgave 12.9</oddHeader>
    <oddFooter>&amp;CSide &amp;P av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50"/>
  <sheetViews>
    <sheetView showGridLines="0" workbookViewId="0">
      <selection activeCell="H21" sqref="H21"/>
    </sheetView>
  </sheetViews>
  <sheetFormatPr baseColWidth="10" defaultRowHeight="12.75" x14ac:dyDescent="0.2"/>
  <cols>
    <col min="1" max="1" width="7" style="23" customWidth="1"/>
    <col min="2" max="2" width="20.85546875" style="23" bestFit="1" customWidth="1"/>
    <col min="3" max="3" width="11.42578125" style="23" customWidth="1"/>
    <col min="4" max="16384" width="11.42578125" style="23"/>
  </cols>
  <sheetData>
    <row r="1" spans="1:14" s="2" customFormat="1" ht="15.75" x14ac:dyDescent="0.25">
      <c r="A1" s="15" t="s">
        <v>79</v>
      </c>
    </row>
    <row r="2" spans="1:14" s="2" customFormat="1" ht="15.75" x14ac:dyDescent="0.25"/>
    <row r="3" spans="1:14" s="2" customFormat="1" ht="15.75" x14ac:dyDescent="0.25">
      <c r="A3" s="25" t="s">
        <v>90</v>
      </c>
      <c r="B3" s="97" t="s">
        <v>102</v>
      </c>
      <c r="C3" s="106" t="s">
        <v>104</v>
      </c>
      <c r="D3" s="122" t="s">
        <v>1</v>
      </c>
      <c r="E3" s="123"/>
      <c r="F3" s="107" t="s">
        <v>2</v>
      </c>
      <c r="G3" s="110" t="s">
        <v>3</v>
      </c>
      <c r="H3" s="28"/>
      <c r="I3" s="28"/>
      <c r="J3" s="28"/>
      <c r="K3" s="28"/>
    </row>
    <row r="4" spans="1:14" s="2" customFormat="1" ht="15.75" x14ac:dyDescent="0.25">
      <c r="A4" s="76" t="s">
        <v>91</v>
      </c>
      <c r="B4" s="112"/>
      <c r="C4" s="108" t="s">
        <v>105</v>
      </c>
      <c r="D4" s="13"/>
      <c r="E4" s="109"/>
      <c r="F4" s="45"/>
      <c r="G4" s="111"/>
      <c r="H4" s="28"/>
      <c r="I4" s="28"/>
      <c r="J4" s="28"/>
      <c r="K4" s="28"/>
    </row>
    <row r="5" spans="1:14" s="2" customFormat="1" ht="15.75" x14ac:dyDescent="0.25">
      <c r="A5" s="102">
        <v>1220</v>
      </c>
      <c r="B5" s="103" t="s">
        <v>11</v>
      </c>
      <c r="C5" s="103">
        <v>810000</v>
      </c>
      <c r="D5" s="103">
        <f>-F28</f>
        <v>-65600</v>
      </c>
      <c r="E5" s="16">
        <f>-D22</f>
        <v>-188000</v>
      </c>
      <c r="F5" s="104"/>
      <c r="G5" s="16">
        <f>SUM(C5:E5)</f>
        <v>556400</v>
      </c>
      <c r="H5" s="28"/>
      <c r="I5" s="28"/>
      <c r="J5" s="28"/>
      <c r="K5" s="28"/>
    </row>
    <row r="6" spans="1:14" s="2" customFormat="1" ht="15.75" x14ac:dyDescent="0.25">
      <c r="A6" s="17">
        <v>1229</v>
      </c>
      <c r="B6" s="19" t="s">
        <v>12</v>
      </c>
      <c r="C6" s="19">
        <v>-60000</v>
      </c>
      <c r="D6" s="19"/>
      <c r="E6" s="11">
        <v>60000</v>
      </c>
      <c r="F6" s="105"/>
      <c r="G6" s="11"/>
      <c r="H6" s="28"/>
      <c r="I6" s="28"/>
      <c r="J6" s="28"/>
      <c r="K6" s="28"/>
    </row>
    <row r="7" spans="1:14" s="2" customFormat="1" ht="15.75" x14ac:dyDescent="0.25">
      <c r="A7" s="17">
        <v>1240</v>
      </c>
      <c r="B7" s="19" t="s">
        <v>7</v>
      </c>
      <c r="C7" s="19">
        <v>70000</v>
      </c>
      <c r="D7" s="19">
        <f>-D14</f>
        <v>-14000</v>
      </c>
      <c r="E7" s="11"/>
      <c r="F7" s="105"/>
      <c r="G7" s="11">
        <f>SUM(C7:F7)</f>
        <v>56000</v>
      </c>
      <c r="H7" s="28"/>
      <c r="I7" s="28"/>
      <c r="J7" s="28"/>
      <c r="K7" s="28"/>
    </row>
    <row r="8" spans="1:14" s="2" customFormat="1" ht="15.75" x14ac:dyDescent="0.25">
      <c r="A8" s="17">
        <v>3930</v>
      </c>
      <c r="B8" s="19" t="s">
        <v>21</v>
      </c>
      <c r="C8" s="19"/>
      <c r="D8" s="19"/>
      <c r="E8" s="11"/>
      <c r="F8" s="105"/>
      <c r="G8" s="11"/>
      <c r="H8" s="28"/>
      <c r="I8" s="28"/>
      <c r="J8" s="28"/>
      <c r="K8" s="28"/>
    </row>
    <row r="9" spans="1:14" s="2" customFormat="1" ht="15.75" x14ac:dyDescent="0.25">
      <c r="A9" s="17">
        <v>6010</v>
      </c>
      <c r="B9" s="113" t="s">
        <v>13</v>
      </c>
      <c r="C9" s="19"/>
      <c r="D9" s="19"/>
      <c r="E9" s="11">
        <f>D22</f>
        <v>188000</v>
      </c>
      <c r="F9" s="105">
        <f>SUM(E9)</f>
        <v>188000</v>
      </c>
      <c r="G9" s="11"/>
      <c r="H9" s="28"/>
      <c r="I9" s="28"/>
      <c r="J9" s="28"/>
      <c r="K9" s="28"/>
    </row>
    <row r="10" spans="1:14" s="2" customFormat="1" ht="15.75" x14ac:dyDescent="0.25">
      <c r="A10" s="17">
        <v>6011</v>
      </c>
      <c r="B10" s="18" t="s">
        <v>9</v>
      </c>
      <c r="C10" s="19"/>
      <c r="D10" s="19">
        <f>D14</f>
        <v>14000</v>
      </c>
      <c r="E10" s="11"/>
      <c r="F10" s="105">
        <f>SUM(D10:E10)</f>
        <v>14000</v>
      </c>
      <c r="G10" s="11"/>
      <c r="H10" s="28"/>
      <c r="I10" s="28"/>
      <c r="J10" s="28"/>
      <c r="K10" s="28"/>
    </row>
    <row r="11" spans="1:14" s="2" customFormat="1" ht="15.75" x14ac:dyDescent="0.25">
      <c r="A11" s="20">
        <v>7880</v>
      </c>
      <c r="B11" s="21" t="s">
        <v>14</v>
      </c>
      <c r="C11" s="22"/>
      <c r="D11" s="22">
        <f>F28</f>
        <v>65600</v>
      </c>
      <c r="E11" s="14">
        <v>-60000</v>
      </c>
      <c r="F11" s="44">
        <f>SUM(D11:E11)</f>
        <v>5600</v>
      </c>
      <c r="G11" s="14"/>
      <c r="H11" s="28"/>
      <c r="I11" s="28"/>
      <c r="J11" s="28"/>
      <c r="K11" s="28"/>
    </row>
    <row r="12" spans="1:14" s="27" customFormat="1" ht="20.25" x14ac:dyDescent="0.3">
      <c r="A12" s="2"/>
      <c r="B12" s="2"/>
      <c r="C12" s="28"/>
      <c r="D12" s="114">
        <f>SUM(D5:D11)</f>
        <v>0</v>
      </c>
      <c r="E12" s="114">
        <f>SUM(E5:E11)</f>
        <v>0</v>
      </c>
      <c r="F12" s="28"/>
      <c r="G12" s="28"/>
      <c r="H12" s="28"/>
      <c r="I12" s="28"/>
      <c r="J12" s="28"/>
      <c r="K12" s="28"/>
      <c r="L12" s="2"/>
      <c r="M12" s="2"/>
      <c r="N12" s="2"/>
    </row>
    <row r="13" spans="1:14" s="2" customFormat="1" ht="15.75" x14ac:dyDescent="0.25">
      <c r="C13" s="28"/>
      <c r="D13" s="28"/>
      <c r="E13" s="28"/>
      <c r="F13" s="28"/>
      <c r="G13" s="28"/>
      <c r="H13" s="28"/>
      <c r="I13" s="28"/>
      <c r="J13" s="28"/>
      <c r="K13" s="28"/>
    </row>
    <row r="14" spans="1:14" s="2" customFormat="1" ht="15.75" x14ac:dyDescent="0.25">
      <c r="A14" s="2" t="s">
        <v>32</v>
      </c>
      <c r="C14" s="28"/>
      <c r="D14" s="28">
        <f>70000*0.2</f>
        <v>14000</v>
      </c>
      <c r="E14" s="28"/>
      <c r="F14" s="28"/>
      <c r="G14" s="28"/>
      <c r="H14" s="28"/>
      <c r="I14" s="28"/>
      <c r="J14" s="28"/>
      <c r="K14" s="28"/>
    </row>
    <row r="15" spans="1:14" s="2" customFormat="1" ht="15.75" x14ac:dyDescent="0.25">
      <c r="C15" s="28"/>
      <c r="D15" s="28"/>
      <c r="E15" s="28"/>
      <c r="F15" s="28"/>
      <c r="G15" s="28"/>
      <c r="H15" s="28"/>
      <c r="I15" s="28"/>
      <c r="J15" s="28"/>
      <c r="K15" s="28"/>
    </row>
    <row r="16" spans="1:14" s="2" customFormat="1" ht="15.75" x14ac:dyDescent="0.25">
      <c r="A16" s="2" t="s">
        <v>33</v>
      </c>
      <c r="C16" s="28"/>
      <c r="D16" s="28"/>
      <c r="E16" s="28"/>
      <c r="F16" s="28"/>
      <c r="G16" s="28"/>
      <c r="H16" s="28"/>
      <c r="I16" s="28"/>
      <c r="J16" s="28"/>
      <c r="K16" s="28"/>
    </row>
    <row r="17" spans="1:14" s="2" customFormat="1" ht="15.75" x14ac:dyDescent="0.25">
      <c r="C17" s="28"/>
      <c r="D17" s="28"/>
      <c r="E17" s="28"/>
      <c r="F17" s="28"/>
      <c r="G17" s="28"/>
      <c r="H17" s="28"/>
      <c r="I17" s="28"/>
      <c r="J17" s="28"/>
      <c r="K17" s="28"/>
    </row>
    <row r="18" spans="1:14" s="2" customFormat="1" ht="15.75" x14ac:dyDescent="0.25">
      <c r="A18" s="40" t="s">
        <v>34</v>
      </c>
      <c r="C18" s="28"/>
      <c r="D18" s="28"/>
      <c r="E18" s="28"/>
      <c r="F18" s="28"/>
      <c r="G18" s="28"/>
      <c r="H18" s="28"/>
      <c r="I18" s="28"/>
      <c r="J18" s="28"/>
      <c r="K18" s="28"/>
    </row>
    <row r="19" spans="1:14" s="2" customFormat="1" ht="15.75" x14ac:dyDescent="0.25">
      <c r="A19" s="2" t="s">
        <v>35</v>
      </c>
      <c r="C19" s="28"/>
      <c r="D19" s="28">
        <f>360000*0.2*4/12</f>
        <v>24000</v>
      </c>
      <c r="E19" s="28"/>
      <c r="F19" s="28"/>
      <c r="G19" s="28"/>
      <c r="H19" s="28"/>
      <c r="I19" s="28"/>
      <c r="J19" s="28"/>
      <c r="K19" s="28"/>
    </row>
    <row r="20" spans="1:14" s="2" customFormat="1" ht="15.75" x14ac:dyDescent="0.25">
      <c r="A20" s="2" t="s">
        <v>36</v>
      </c>
      <c r="C20" s="28"/>
      <c r="D20" s="28">
        <f>288000*0.2*8/12</f>
        <v>38400</v>
      </c>
      <c r="E20" s="28"/>
      <c r="F20" s="28"/>
      <c r="G20" s="28"/>
      <c r="H20" s="28"/>
      <c r="I20" s="28"/>
      <c r="J20" s="28"/>
      <c r="K20" s="28"/>
    </row>
    <row r="21" spans="1:14" s="2" customFormat="1" ht="15.75" x14ac:dyDescent="0.25">
      <c r="A21" s="2" t="s">
        <v>39</v>
      </c>
      <c r="C21" s="28"/>
      <c r="D21" s="28">
        <f>E24*0.2</f>
        <v>125600</v>
      </c>
      <c r="E21" s="28"/>
      <c r="F21" s="28"/>
      <c r="G21" s="28"/>
      <c r="H21" s="28"/>
      <c r="I21" s="28"/>
      <c r="J21" s="28"/>
      <c r="K21" s="28"/>
    </row>
    <row r="22" spans="1:14" s="27" customFormat="1" ht="20.25" x14ac:dyDescent="0.3">
      <c r="A22" s="2" t="s">
        <v>37</v>
      </c>
      <c r="B22" s="2"/>
      <c r="C22" s="28"/>
      <c r="D22" s="39">
        <f>SUM(D19:D21)</f>
        <v>188000</v>
      </c>
      <c r="E22" s="28"/>
      <c r="F22" s="28"/>
      <c r="G22" s="28"/>
      <c r="H22" s="28"/>
      <c r="I22" s="28"/>
      <c r="J22" s="28"/>
      <c r="K22" s="28"/>
      <c r="L22" s="2"/>
      <c r="M22" s="2"/>
      <c r="N22" s="2"/>
    </row>
    <row r="23" spans="1:14" s="2" customFormat="1" ht="15.75" x14ac:dyDescent="0.25">
      <c r="C23" s="28"/>
      <c r="D23" s="28"/>
      <c r="E23" s="28"/>
      <c r="F23" s="28"/>
      <c r="G23" s="28"/>
      <c r="H23" s="28"/>
      <c r="I23" s="28"/>
      <c r="J23" s="28"/>
      <c r="K23" s="28"/>
    </row>
    <row r="24" spans="1:14" s="2" customFormat="1" ht="15.75" x14ac:dyDescent="0.25">
      <c r="A24" s="2" t="s">
        <v>38</v>
      </c>
      <c r="C24" s="28"/>
      <c r="D24" s="28"/>
      <c r="E24" s="28">
        <f>916000-288000</f>
        <v>628000</v>
      </c>
      <c r="F24" s="28"/>
      <c r="G24" s="28"/>
      <c r="H24" s="28"/>
      <c r="I24" s="28"/>
      <c r="J24" s="28"/>
      <c r="K24" s="28"/>
    </row>
    <row r="25" spans="1:14" s="2" customFormat="1" ht="15.75" x14ac:dyDescent="0.25">
      <c r="C25" s="28"/>
      <c r="D25" s="28"/>
      <c r="E25" s="28"/>
      <c r="F25" s="28"/>
      <c r="G25" s="28"/>
      <c r="H25" s="28"/>
      <c r="I25" s="28"/>
      <c r="J25" s="28"/>
      <c r="K25" s="28"/>
    </row>
    <row r="26" spans="1:14" s="2" customFormat="1" ht="15.75" x14ac:dyDescent="0.25">
      <c r="A26" s="2" t="s">
        <v>41</v>
      </c>
      <c r="C26" s="28"/>
      <c r="D26" s="28"/>
      <c r="E26" s="28"/>
      <c r="F26" s="28">
        <f>288000-184000</f>
        <v>104000</v>
      </c>
      <c r="G26" s="28"/>
      <c r="H26" s="28"/>
      <c r="I26" s="28"/>
      <c r="J26" s="28"/>
      <c r="K26" s="28"/>
    </row>
    <row r="27" spans="1:14" s="2" customFormat="1" ht="15.75" x14ac:dyDescent="0.25">
      <c r="A27" s="2" t="s">
        <v>42</v>
      </c>
      <c r="C27" s="28"/>
      <c r="D27" s="28"/>
      <c r="E27" s="28"/>
      <c r="F27" s="28">
        <f>D20</f>
        <v>38400</v>
      </c>
      <c r="G27" s="28"/>
      <c r="H27" s="28"/>
      <c r="I27" s="28"/>
      <c r="J27" s="28"/>
      <c r="K27" s="28"/>
    </row>
    <row r="28" spans="1:14" s="27" customFormat="1" ht="20.25" x14ac:dyDescent="0.3">
      <c r="A28" s="2" t="s">
        <v>43</v>
      </c>
      <c r="B28" s="2"/>
      <c r="C28" s="28"/>
      <c r="D28" s="28"/>
      <c r="E28" s="28"/>
      <c r="F28" s="39">
        <f>F26-F27</f>
        <v>65600</v>
      </c>
      <c r="G28" s="28"/>
      <c r="H28" s="28"/>
      <c r="I28" s="28"/>
      <c r="J28" s="28"/>
      <c r="K28" s="28"/>
      <c r="L28" s="2"/>
    </row>
    <row r="29" spans="1:14" s="2" customFormat="1" ht="15.75" x14ac:dyDescent="0.25">
      <c r="C29" s="28"/>
      <c r="D29" s="28"/>
      <c r="E29" s="28"/>
      <c r="F29" s="28"/>
      <c r="G29" s="28"/>
      <c r="H29" s="28"/>
      <c r="I29" s="28"/>
      <c r="J29" s="28"/>
      <c r="K29" s="28"/>
    </row>
    <row r="30" spans="1:14" s="2" customFormat="1" ht="15.75" x14ac:dyDescent="0.25">
      <c r="A30" s="2" t="s">
        <v>40</v>
      </c>
      <c r="C30" s="28">
        <v>60000</v>
      </c>
      <c r="D30" s="28"/>
      <c r="E30" s="28"/>
      <c r="F30" s="28"/>
      <c r="G30" s="28"/>
      <c r="H30" s="28"/>
      <c r="I30" s="28"/>
      <c r="J30" s="28"/>
      <c r="K30" s="28"/>
    </row>
    <row r="31" spans="1:14" s="2" customFormat="1" ht="15.75" x14ac:dyDescent="0.25">
      <c r="A31" s="2" t="s">
        <v>30</v>
      </c>
      <c r="C31" s="28">
        <f>F28</f>
        <v>65600</v>
      </c>
      <c r="D31" s="28"/>
      <c r="E31" s="28"/>
      <c r="F31" s="28"/>
      <c r="G31" s="28"/>
      <c r="H31" s="28"/>
      <c r="I31" s="28"/>
      <c r="J31" s="28"/>
      <c r="K31" s="28"/>
    </row>
    <row r="32" spans="1:14" s="27" customFormat="1" ht="20.25" x14ac:dyDescent="0.3">
      <c r="A32" s="2" t="s">
        <v>44</v>
      </c>
      <c r="B32" s="2"/>
      <c r="C32" s="39">
        <f>C31-C30</f>
        <v>5600</v>
      </c>
      <c r="D32" s="28"/>
      <c r="E32" s="28"/>
      <c r="F32" s="28"/>
      <c r="G32" s="28"/>
      <c r="H32" s="28"/>
      <c r="I32" s="28"/>
      <c r="J32" s="28"/>
      <c r="K32" s="28"/>
      <c r="L32" s="2"/>
      <c r="M32" s="2"/>
      <c r="N32" s="2"/>
    </row>
    <row r="33" spans="3:11" s="2" customFormat="1" ht="15.75" x14ac:dyDescent="0.25">
      <c r="C33" s="28"/>
      <c r="D33" s="28"/>
      <c r="E33" s="28"/>
      <c r="F33" s="28"/>
      <c r="G33" s="28"/>
      <c r="H33" s="28"/>
      <c r="I33" s="28"/>
      <c r="J33" s="28"/>
      <c r="K33" s="28"/>
    </row>
    <row r="34" spans="3:11" x14ac:dyDescent="0.2">
      <c r="C34" s="41"/>
      <c r="D34" s="41"/>
      <c r="E34" s="41"/>
      <c r="F34" s="41"/>
      <c r="G34" s="41"/>
      <c r="H34" s="41"/>
      <c r="I34" s="41"/>
      <c r="J34" s="41"/>
      <c r="K34" s="41"/>
    </row>
    <row r="35" spans="3:11" x14ac:dyDescent="0.2">
      <c r="C35" s="41"/>
      <c r="D35" s="41"/>
      <c r="E35" s="41"/>
      <c r="F35" s="41"/>
      <c r="G35" s="41"/>
      <c r="H35" s="41"/>
      <c r="I35" s="41"/>
      <c r="J35" s="41"/>
      <c r="K35" s="41"/>
    </row>
    <row r="36" spans="3:11" x14ac:dyDescent="0.2">
      <c r="C36" s="41"/>
      <c r="D36" s="41"/>
      <c r="E36" s="41"/>
      <c r="F36" s="41"/>
      <c r="G36" s="41"/>
      <c r="H36" s="41"/>
      <c r="I36" s="41"/>
      <c r="J36" s="41"/>
      <c r="K36" s="41"/>
    </row>
    <row r="37" spans="3:11" x14ac:dyDescent="0.2">
      <c r="C37" s="41"/>
      <c r="D37" s="41"/>
      <c r="E37" s="41"/>
      <c r="F37" s="41"/>
      <c r="G37" s="41"/>
      <c r="H37" s="41"/>
      <c r="I37" s="41"/>
      <c r="J37" s="41"/>
      <c r="K37" s="41"/>
    </row>
    <row r="38" spans="3:11" x14ac:dyDescent="0.2">
      <c r="C38" s="41"/>
      <c r="D38" s="41"/>
      <c r="E38" s="41"/>
      <c r="F38" s="41"/>
      <c r="G38" s="41"/>
      <c r="H38" s="41"/>
      <c r="I38" s="41"/>
      <c r="J38" s="41"/>
      <c r="K38" s="41"/>
    </row>
    <row r="39" spans="3:11" x14ac:dyDescent="0.2">
      <c r="C39" s="41"/>
      <c r="D39" s="41"/>
      <c r="E39" s="41"/>
      <c r="F39" s="41"/>
      <c r="G39" s="41"/>
      <c r="H39" s="41"/>
      <c r="I39" s="41"/>
      <c r="J39" s="41"/>
      <c r="K39" s="41"/>
    </row>
    <row r="40" spans="3:11" x14ac:dyDescent="0.2">
      <c r="C40" s="41"/>
      <c r="D40" s="41"/>
      <c r="E40" s="41"/>
      <c r="F40" s="41"/>
      <c r="G40" s="41"/>
      <c r="H40" s="41"/>
      <c r="I40" s="41"/>
      <c r="J40" s="41"/>
      <c r="K40" s="41"/>
    </row>
    <row r="41" spans="3:11" x14ac:dyDescent="0.2">
      <c r="C41" s="41"/>
      <c r="D41" s="41"/>
      <c r="E41" s="41"/>
      <c r="F41" s="41"/>
      <c r="G41" s="41"/>
      <c r="H41" s="41"/>
      <c r="I41" s="41"/>
      <c r="J41" s="41"/>
      <c r="K41" s="41"/>
    </row>
    <row r="42" spans="3:11" x14ac:dyDescent="0.2">
      <c r="C42" s="41"/>
      <c r="D42" s="41"/>
      <c r="E42" s="41"/>
      <c r="F42" s="41"/>
      <c r="G42" s="41"/>
      <c r="H42" s="41"/>
      <c r="I42" s="41"/>
      <c r="J42" s="41"/>
      <c r="K42" s="41"/>
    </row>
    <row r="43" spans="3:11" x14ac:dyDescent="0.2">
      <c r="C43" s="41"/>
      <c r="D43" s="41"/>
      <c r="E43" s="41"/>
      <c r="F43" s="41"/>
      <c r="G43" s="41"/>
      <c r="H43" s="41"/>
      <c r="I43" s="41"/>
      <c r="J43" s="41"/>
      <c r="K43" s="41"/>
    </row>
    <row r="44" spans="3:11" x14ac:dyDescent="0.2">
      <c r="C44" s="41"/>
      <c r="D44" s="41"/>
      <c r="E44" s="41"/>
      <c r="F44" s="41"/>
      <c r="G44" s="41"/>
      <c r="H44" s="41"/>
      <c r="I44" s="41"/>
      <c r="J44" s="41"/>
      <c r="K44" s="41"/>
    </row>
    <row r="45" spans="3:11" x14ac:dyDescent="0.2">
      <c r="C45" s="41"/>
      <c r="D45" s="41"/>
      <c r="E45" s="41"/>
      <c r="F45" s="41"/>
      <c r="G45" s="41"/>
      <c r="H45" s="41"/>
      <c r="I45" s="41"/>
      <c r="J45" s="41"/>
      <c r="K45" s="41"/>
    </row>
    <row r="46" spans="3:11" x14ac:dyDescent="0.2">
      <c r="C46" s="41"/>
      <c r="D46" s="41"/>
      <c r="E46" s="41"/>
      <c r="F46" s="41"/>
      <c r="G46" s="41"/>
      <c r="H46" s="41"/>
      <c r="I46" s="41"/>
      <c r="J46" s="41"/>
      <c r="K46" s="41"/>
    </row>
    <row r="47" spans="3:11" x14ac:dyDescent="0.2">
      <c r="C47" s="41"/>
      <c r="D47" s="41"/>
      <c r="E47" s="41"/>
      <c r="F47" s="41"/>
      <c r="G47" s="41"/>
      <c r="H47" s="41"/>
      <c r="I47" s="41"/>
      <c r="J47" s="41"/>
      <c r="K47" s="41"/>
    </row>
    <row r="48" spans="3:11" x14ac:dyDescent="0.2">
      <c r="C48" s="41"/>
      <c r="D48" s="41"/>
      <c r="E48" s="41"/>
      <c r="F48" s="41"/>
      <c r="G48" s="41"/>
      <c r="H48" s="41"/>
      <c r="I48" s="41"/>
      <c r="J48" s="41"/>
      <c r="K48" s="41"/>
    </row>
    <row r="49" spans="3:11" x14ac:dyDescent="0.2">
      <c r="C49" s="41"/>
      <c r="D49" s="41"/>
      <c r="E49" s="41"/>
      <c r="F49" s="41"/>
      <c r="G49" s="41"/>
      <c r="H49" s="41"/>
      <c r="I49" s="41"/>
      <c r="J49" s="41"/>
      <c r="K49" s="41"/>
    </row>
    <row r="50" spans="3:11" x14ac:dyDescent="0.2">
      <c r="C50" s="41"/>
      <c r="D50" s="41"/>
      <c r="E50" s="41"/>
      <c r="F50" s="41"/>
      <c r="G50" s="41"/>
      <c r="H50" s="41"/>
      <c r="I50" s="41"/>
      <c r="J50" s="41"/>
      <c r="K50" s="41"/>
    </row>
  </sheetData>
  <mergeCells count="1">
    <mergeCell ref="D3:E3"/>
  </mergeCells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>
    <oddHeader>&amp;COppgave 12.10</oddHeader>
    <oddFooter>&amp;CSide &amp;P av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31"/>
  <sheetViews>
    <sheetView showGridLines="0" showZeros="0" workbookViewId="0">
      <selection activeCell="O16" sqref="O16"/>
    </sheetView>
  </sheetViews>
  <sheetFormatPr baseColWidth="10" defaultRowHeight="15.75" x14ac:dyDescent="0.25"/>
  <cols>
    <col min="1" max="1" width="6.5703125" style="2" customWidth="1"/>
    <col min="2" max="2" width="24.42578125" style="2" bestFit="1" customWidth="1"/>
    <col min="3" max="10" width="11.42578125" style="28"/>
    <col min="11" max="16384" width="11.42578125" style="2"/>
  </cols>
  <sheetData>
    <row r="1" spans="1:14" x14ac:dyDescent="0.25">
      <c r="A1" s="15" t="s">
        <v>80</v>
      </c>
    </row>
    <row r="3" spans="1:14" x14ac:dyDescent="0.25">
      <c r="A3" s="25" t="s">
        <v>90</v>
      </c>
      <c r="B3" s="4" t="s">
        <v>102</v>
      </c>
      <c r="C3" s="25" t="s">
        <v>104</v>
      </c>
      <c r="D3" s="122" t="s">
        <v>1</v>
      </c>
      <c r="E3" s="123"/>
      <c r="F3" s="107" t="s">
        <v>2</v>
      </c>
      <c r="G3" s="110" t="s">
        <v>3</v>
      </c>
    </row>
    <row r="4" spans="1:14" x14ac:dyDescent="0.25">
      <c r="A4" s="76" t="s">
        <v>91</v>
      </c>
      <c r="B4" s="5"/>
      <c r="C4" s="76" t="s">
        <v>105</v>
      </c>
      <c r="D4" s="13"/>
      <c r="E4" s="109"/>
      <c r="F4" s="45"/>
      <c r="G4" s="111"/>
      <c r="J4" s="2"/>
    </row>
    <row r="5" spans="1:14" x14ac:dyDescent="0.25">
      <c r="A5" s="6">
        <v>1200</v>
      </c>
      <c r="B5" s="24" t="s">
        <v>15</v>
      </c>
      <c r="C5" s="8">
        <v>460000</v>
      </c>
      <c r="D5" s="115">
        <f>-F18</f>
        <v>-140500</v>
      </c>
      <c r="E5" s="8">
        <f>-E24</f>
        <v>-13500</v>
      </c>
      <c r="F5" s="7"/>
      <c r="G5" s="8">
        <f>SUM(C5:E5)</f>
        <v>306000</v>
      </c>
      <c r="J5" s="2"/>
    </row>
    <row r="6" spans="1:14" x14ac:dyDescent="0.25">
      <c r="A6" s="17">
        <v>1209</v>
      </c>
      <c r="B6" s="19" t="s">
        <v>16</v>
      </c>
      <c r="C6" s="11">
        <v>-20000</v>
      </c>
      <c r="D6" s="19">
        <v>20000</v>
      </c>
      <c r="E6" s="11"/>
      <c r="F6" s="105"/>
      <c r="G6" s="11"/>
      <c r="J6" s="2"/>
    </row>
    <row r="7" spans="1:14" x14ac:dyDescent="0.25">
      <c r="A7" s="17">
        <v>3930</v>
      </c>
      <c r="B7" s="19" t="s">
        <v>17</v>
      </c>
      <c r="C7" s="11"/>
      <c r="D7" s="19">
        <v>-20000</v>
      </c>
      <c r="E7" s="11">
        <f>E24</f>
        <v>13500</v>
      </c>
      <c r="F7" s="105">
        <f>SUM(D7:E7)</f>
        <v>-6500</v>
      </c>
      <c r="G7" s="11"/>
      <c r="J7" s="2"/>
    </row>
    <row r="8" spans="1:14" x14ac:dyDescent="0.25">
      <c r="A8" s="17">
        <v>6010</v>
      </c>
      <c r="B8" s="18" t="s">
        <v>6</v>
      </c>
      <c r="C8" s="11"/>
      <c r="D8" s="19">
        <f>F18</f>
        <v>140500</v>
      </c>
      <c r="E8" s="11"/>
      <c r="F8" s="105">
        <f>SUM(D8:E8)</f>
        <v>140500</v>
      </c>
      <c r="G8" s="11"/>
      <c r="J8" s="2"/>
    </row>
    <row r="9" spans="1:14" x14ac:dyDescent="0.25">
      <c r="A9" s="20">
        <v>7880</v>
      </c>
      <c r="B9" s="44" t="s">
        <v>53</v>
      </c>
      <c r="C9" s="14"/>
      <c r="D9" s="19"/>
      <c r="E9" s="11"/>
      <c r="F9" s="22"/>
      <c r="G9" s="14"/>
      <c r="J9" s="2"/>
    </row>
    <row r="10" spans="1:14" s="27" customFormat="1" ht="20.25" x14ac:dyDescent="0.3">
      <c r="A10" s="2"/>
      <c r="B10" s="2"/>
      <c r="C10" s="2"/>
      <c r="D10" s="114">
        <f>SUM(D5:D9)</f>
        <v>0</v>
      </c>
      <c r="E10" s="114">
        <f>SUM(E5:E9)</f>
        <v>0</v>
      </c>
      <c r="F10" s="28"/>
      <c r="G10" s="28"/>
      <c r="H10" s="28"/>
      <c r="I10" s="28"/>
      <c r="J10" s="2"/>
      <c r="K10" s="2"/>
      <c r="L10" s="2"/>
      <c r="M10" s="2"/>
      <c r="N10" s="2"/>
    </row>
    <row r="12" spans="1:14" x14ac:dyDescent="0.25">
      <c r="A12" s="2" t="s">
        <v>73</v>
      </c>
    </row>
    <row r="14" spans="1:14" x14ac:dyDescent="0.25">
      <c r="A14" s="38" t="s">
        <v>45</v>
      </c>
    </row>
    <row r="15" spans="1:14" x14ac:dyDescent="0.25">
      <c r="A15" s="42"/>
      <c r="B15" s="2" t="s">
        <v>50</v>
      </c>
      <c r="C15" s="28" t="s">
        <v>48</v>
      </c>
      <c r="F15" s="28">
        <f>90000*0.2*3/12</f>
        <v>4500</v>
      </c>
    </row>
    <row r="16" spans="1:14" x14ac:dyDescent="0.25">
      <c r="A16" s="43" t="s">
        <v>46</v>
      </c>
      <c r="B16" s="2" t="s">
        <v>51</v>
      </c>
      <c r="C16" s="28" t="s">
        <v>49</v>
      </c>
      <c r="F16" s="28">
        <f>160000*0.2*9/12</f>
        <v>24000</v>
      </c>
    </row>
    <row r="17" spans="1:11" x14ac:dyDescent="0.25">
      <c r="A17" s="43" t="s">
        <v>46</v>
      </c>
      <c r="B17" s="2" t="s">
        <v>52</v>
      </c>
      <c r="C17" s="28" t="s">
        <v>74</v>
      </c>
      <c r="F17" s="28">
        <f>(650000-90000)*0.2</f>
        <v>112000</v>
      </c>
    </row>
    <row r="18" spans="1:11" s="27" customFormat="1" ht="20.25" x14ac:dyDescent="0.3">
      <c r="A18" s="43" t="s">
        <v>26</v>
      </c>
      <c r="B18" s="2" t="s">
        <v>47</v>
      </c>
      <c r="C18" s="28"/>
      <c r="D18" s="28"/>
      <c r="E18" s="28"/>
      <c r="F18" s="39">
        <f>SUM(F15:F17)</f>
        <v>140500</v>
      </c>
      <c r="G18" s="28"/>
      <c r="H18" s="28"/>
      <c r="I18" s="28"/>
      <c r="J18" s="28"/>
      <c r="K18" s="2"/>
    </row>
    <row r="20" spans="1:11" x14ac:dyDescent="0.25">
      <c r="A20" s="38" t="s">
        <v>54</v>
      </c>
    </row>
    <row r="21" spans="1:11" x14ac:dyDescent="0.25">
      <c r="A21" s="38"/>
    </row>
    <row r="22" spans="1:11" x14ac:dyDescent="0.25">
      <c r="A22" s="42"/>
      <c r="B22" s="2" t="s">
        <v>55</v>
      </c>
      <c r="E22" s="28">
        <f>90000-72000</f>
        <v>18000</v>
      </c>
    </row>
    <row r="23" spans="1:11" x14ac:dyDescent="0.25">
      <c r="A23" s="42" t="s">
        <v>25</v>
      </c>
      <c r="B23" s="2" t="s">
        <v>56</v>
      </c>
      <c r="E23" s="45">
        <f>F15</f>
        <v>4500</v>
      </c>
    </row>
    <row r="24" spans="1:11" s="27" customFormat="1" ht="20.25" x14ac:dyDescent="0.3">
      <c r="A24" s="43" t="s">
        <v>26</v>
      </c>
      <c r="B24" s="2" t="s">
        <v>57</v>
      </c>
      <c r="C24" s="28"/>
      <c r="D24" s="28"/>
      <c r="E24" s="39">
        <f>E22-E23</f>
        <v>13500</v>
      </c>
      <c r="F24" s="28"/>
      <c r="G24" s="28"/>
      <c r="H24" s="28"/>
      <c r="I24" s="28"/>
      <c r="J24" s="28"/>
    </row>
    <row r="26" spans="1:11" x14ac:dyDescent="0.25">
      <c r="A26" s="42"/>
      <c r="B26" s="2" t="s">
        <v>29</v>
      </c>
      <c r="C26" s="28">
        <v>20000</v>
      </c>
    </row>
    <row r="27" spans="1:11" x14ac:dyDescent="0.25">
      <c r="A27" s="42" t="s">
        <v>25</v>
      </c>
      <c r="B27" s="2" t="s">
        <v>30</v>
      </c>
      <c r="C27" s="28">
        <f>E24</f>
        <v>13500</v>
      </c>
    </row>
    <row r="28" spans="1:11" s="27" customFormat="1" ht="20.25" x14ac:dyDescent="0.3">
      <c r="A28" s="43" t="s">
        <v>26</v>
      </c>
      <c r="B28" s="2" t="s">
        <v>31</v>
      </c>
      <c r="C28" s="39">
        <f>C26-C27</f>
        <v>6500</v>
      </c>
      <c r="D28" s="28"/>
      <c r="E28" s="28"/>
      <c r="F28" s="28"/>
      <c r="G28" s="28"/>
      <c r="H28" s="28"/>
      <c r="I28" s="28"/>
      <c r="J28" s="28"/>
    </row>
    <row r="29" spans="1:11" x14ac:dyDescent="0.25">
      <c r="A29" s="42"/>
    </row>
    <row r="30" spans="1:11" x14ac:dyDescent="0.25">
      <c r="A30" s="42"/>
    </row>
    <row r="31" spans="1:11" x14ac:dyDescent="0.25">
      <c r="A31" s="42"/>
    </row>
  </sheetData>
  <mergeCells count="1">
    <mergeCell ref="D3:E3"/>
  </mergeCells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>
    <oddHeader>&amp;COppgave 12.11</oddHeader>
    <oddFooter>&amp;CSide &amp;P av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40"/>
  <sheetViews>
    <sheetView showGridLines="0" topLeftCell="A18" workbookViewId="0">
      <selection activeCell="O19" sqref="O19"/>
    </sheetView>
  </sheetViews>
  <sheetFormatPr baseColWidth="10" defaultRowHeight="15.75" x14ac:dyDescent="0.25"/>
  <cols>
    <col min="1" max="1" width="6.5703125" style="1" customWidth="1"/>
    <col min="2" max="3" width="9.7109375" style="1" customWidth="1"/>
    <col min="4" max="8" width="11.85546875" style="37" customWidth="1"/>
    <col min="9" max="14" width="9.7109375" style="1" customWidth="1"/>
    <col min="15" max="16384" width="11.42578125" style="1"/>
  </cols>
  <sheetData>
    <row r="1" spans="1:13" x14ac:dyDescent="0.25">
      <c r="A1" s="29" t="s">
        <v>81</v>
      </c>
    </row>
    <row r="3" spans="1:13" x14ac:dyDescent="0.25">
      <c r="A3" s="1" t="s">
        <v>18</v>
      </c>
      <c r="B3" s="1" t="s">
        <v>103</v>
      </c>
    </row>
    <row r="5" spans="1:13" x14ac:dyDescent="0.25">
      <c r="A5" s="31"/>
      <c r="B5" s="1" t="s">
        <v>22</v>
      </c>
      <c r="D5" s="37">
        <v>16000</v>
      </c>
    </row>
    <row r="6" spans="1:13" x14ac:dyDescent="0.25">
      <c r="A6" s="36" t="s">
        <v>46</v>
      </c>
      <c r="B6" s="1" t="s">
        <v>58</v>
      </c>
      <c r="D6" s="37">
        <v>4000</v>
      </c>
    </row>
    <row r="7" spans="1:13" s="30" customFormat="1" ht="20.25" x14ac:dyDescent="0.3">
      <c r="A7" s="36" t="s">
        <v>26</v>
      </c>
      <c r="B7" s="1" t="s">
        <v>59</v>
      </c>
      <c r="C7" s="1"/>
      <c r="D7" s="46">
        <f>SUM(D5:D6)</f>
        <v>20000</v>
      </c>
      <c r="E7" s="37"/>
      <c r="F7" s="37"/>
      <c r="G7" s="37"/>
      <c r="H7" s="37"/>
      <c r="I7" s="1"/>
      <c r="J7" s="1"/>
      <c r="K7" s="1"/>
      <c r="L7" s="1"/>
      <c r="M7" s="1"/>
    </row>
    <row r="9" spans="1:13" x14ac:dyDescent="0.25">
      <c r="B9" s="1" t="s">
        <v>60</v>
      </c>
    </row>
    <row r="11" spans="1:13" x14ac:dyDescent="0.25">
      <c r="B11" s="1" t="s">
        <v>75</v>
      </c>
    </row>
    <row r="12" spans="1:13" x14ac:dyDescent="0.25">
      <c r="B12" s="1" t="s">
        <v>61</v>
      </c>
    </row>
    <row r="14" spans="1:13" x14ac:dyDescent="0.25">
      <c r="B14" s="1" t="s">
        <v>62</v>
      </c>
    </row>
    <row r="16" spans="1:13" x14ac:dyDescent="0.25">
      <c r="A16" s="77" t="s">
        <v>92</v>
      </c>
      <c r="B16" s="47" t="s">
        <v>93</v>
      </c>
      <c r="C16" s="53"/>
      <c r="D16" s="116">
        <v>1920</v>
      </c>
      <c r="E16" s="116">
        <v>2400</v>
      </c>
      <c r="F16" s="116">
        <v>2710</v>
      </c>
      <c r="G16" s="116">
        <v>4000</v>
      </c>
      <c r="H16" s="116">
        <v>7000</v>
      </c>
      <c r="I16" s="81" t="s">
        <v>112</v>
      </c>
    </row>
    <row r="17" spans="1:16" x14ac:dyDescent="0.25">
      <c r="A17" s="48"/>
      <c r="B17" s="48"/>
      <c r="C17" s="49"/>
      <c r="D17" s="117" t="s">
        <v>106</v>
      </c>
      <c r="E17" s="117" t="s">
        <v>108</v>
      </c>
      <c r="F17" s="117" t="s">
        <v>110</v>
      </c>
      <c r="G17" s="117" t="s">
        <v>20</v>
      </c>
      <c r="H17" s="117" t="s">
        <v>63</v>
      </c>
      <c r="I17" s="118"/>
    </row>
    <row r="18" spans="1:16" x14ac:dyDescent="0.25">
      <c r="A18" s="50"/>
      <c r="B18" s="50"/>
      <c r="C18" s="52"/>
      <c r="D18" s="119" t="s">
        <v>107</v>
      </c>
      <c r="E18" s="119" t="s">
        <v>109</v>
      </c>
      <c r="F18" s="119" t="s">
        <v>111</v>
      </c>
      <c r="G18" s="119"/>
      <c r="H18" s="119"/>
      <c r="I18" s="120"/>
    </row>
    <row r="19" spans="1:16" x14ac:dyDescent="0.25">
      <c r="A19" s="55" t="s">
        <v>64</v>
      </c>
      <c r="B19" s="56" t="s">
        <v>20</v>
      </c>
      <c r="C19" s="57"/>
      <c r="D19" s="32"/>
      <c r="E19" s="32">
        <v>-20000</v>
      </c>
      <c r="F19" s="32">
        <v>4000</v>
      </c>
      <c r="G19" s="32">
        <v>16000</v>
      </c>
      <c r="H19" s="32"/>
      <c r="I19" s="32">
        <f>SUM(D19:H19)</f>
        <v>0</v>
      </c>
    </row>
    <row r="20" spans="1:16" x14ac:dyDescent="0.25">
      <c r="A20" s="58"/>
      <c r="B20" s="58" t="s">
        <v>24</v>
      </c>
      <c r="C20" s="59"/>
      <c r="D20" s="34">
        <v>-750</v>
      </c>
      <c r="E20" s="34"/>
      <c r="F20" s="34">
        <v>150</v>
      </c>
      <c r="G20" s="34">
        <v>600</v>
      </c>
      <c r="H20" s="34"/>
      <c r="I20" s="34">
        <f t="shared" ref="I20:I21" si="0">SUM(D20:H20)</f>
        <v>0</v>
      </c>
    </row>
    <row r="21" spans="1:16" x14ac:dyDescent="0.25">
      <c r="A21" s="60"/>
      <c r="B21" s="60" t="s">
        <v>65</v>
      </c>
      <c r="C21" s="61"/>
      <c r="D21" s="35">
        <v>-800</v>
      </c>
      <c r="E21" s="35"/>
      <c r="F21" s="35">
        <v>160</v>
      </c>
      <c r="G21" s="35"/>
      <c r="H21" s="35">
        <v>640</v>
      </c>
      <c r="I21" s="35">
        <f t="shared" si="0"/>
        <v>0</v>
      </c>
    </row>
    <row r="23" spans="1:16" x14ac:dyDescent="0.25">
      <c r="A23" s="1" t="s">
        <v>5</v>
      </c>
      <c r="B23" s="1" t="s">
        <v>114</v>
      </c>
    </row>
    <row r="24" spans="1:16" x14ac:dyDescent="0.25">
      <c r="B24" s="1" t="s">
        <v>113</v>
      </c>
    </row>
    <row r="26" spans="1:16" x14ac:dyDescent="0.25">
      <c r="A26" s="1" t="s">
        <v>23</v>
      </c>
      <c r="B26" s="62"/>
      <c r="C26" s="63"/>
      <c r="D26" s="66" t="s">
        <v>69</v>
      </c>
      <c r="E26" s="64" t="s">
        <v>70</v>
      </c>
    </row>
    <row r="27" spans="1:16" x14ac:dyDescent="0.25">
      <c r="B27" s="56" t="s">
        <v>66</v>
      </c>
      <c r="C27" s="68"/>
      <c r="D27" s="32">
        <v>10000</v>
      </c>
      <c r="E27" s="33">
        <v>11000</v>
      </c>
    </row>
    <row r="28" spans="1:16" x14ac:dyDescent="0.25">
      <c r="B28" s="60" t="s">
        <v>67</v>
      </c>
      <c r="C28" s="69"/>
      <c r="D28" s="35">
        <f>D27*0.1</f>
        <v>1000</v>
      </c>
      <c r="E28" s="70">
        <f>E27*0.1</f>
        <v>1100</v>
      </c>
    </row>
    <row r="29" spans="1:16" s="30" customFormat="1" ht="20.25" x14ac:dyDescent="0.3">
      <c r="A29" s="1"/>
      <c r="B29" s="62" t="s">
        <v>68</v>
      </c>
      <c r="C29" s="63"/>
      <c r="D29" s="67">
        <f>D27-D28</f>
        <v>9000</v>
      </c>
      <c r="E29" s="65">
        <f>E27-E28</f>
        <v>9900</v>
      </c>
      <c r="F29" s="37"/>
      <c r="G29" s="37"/>
      <c r="H29" s="37"/>
      <c r="I29" s="1"/>
      <c r="J29" s="1"/>
      <c r="K29" s="1"/>
      <c r="L29" s="1"/>
      <c r="M29" s="1"/>
      <c r="N29" s="1"/>
      <c r="O29" s="1"/>
      <c r="P29" s="1"/>
    </row>
    <row r="31" spans="1:16" x14ac:dyDescent="0.25">
      <c r="B31" s="62" t="s">
        <v>84</v>
      </c>
      <c r="C31" s="63"/>
      <c r="D31" s="67">
        <f>D29</f>
        <v>9000</v>
      </c>
    </row>
    <row r="32" spans="1:16" x14ac:dyDescent="0.25">
      <c r="B32" s="50" t="s">
        <v>85</v>
      </c>
      <c r="C32" s="51"/>
      <c r="D32" s="54">
        <f>E29</f>
        <v>9900</v>
      </c>
    </row>
    <row r="34" spans="1:8" x14ac:dyDescent="0.25">
      <c r="A34" s="29" t="s">
        <v>82</v>
      </c>
    </row>
    <row r="36" spans="1:8" x14ac:dyDescent="0.25">
      <c r="A36" s="1" t="s">
        <v>18</v>
      </c>
      <c r="B36" s="1" t="s">
        <v>116</v>
      </c>
    </row>
    <row r="37" spans="1:8" x14ac:dyDescent="0.25">
      <c r="H37" s="37" t="s">
        <v>115</v>
      </c>
    </row>
    <row r="38" spans="1:8" x14ac:dyDescent="0.25">
      <c r="A38" s="71" t="s">
        <v>5</v>
      </c>
      <c r="B38" s="1" t="s">
        <v>71</v>
      </c>
      <c r="H38" s="72"/>
    </row>
    <row r="39" spans="1:8" x14ac:dyDescent="0.25">
      <c r="A39" s="36"/>
    </row>
    <row r="40" spans="1:8" x14ac:dyDescent="0.25">
      <c r="B40" s="1" t="s">
        <v>76</v>
      </c>
    </row>
  </sheetData>
  <pageMargins left="0.51181102362204722" right="0.31496062992125984" top="0.74803149606299213" bottom="0.74803149606299213" header="0.31496062992125984" footer="0.31496062992125984"/>
  <pageSetup paperSize="9" orientation="portrait" r:id="rId1"/>
  <headerFooter>
    <oddHeader>&amp;COppgave 12.12 og 12.13</oddHeader>
    <oddFooter>&amp;CSide &amp;P av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11"/>
  <sheetViews>
    <sheetView showGridLines="0" showZeros="0" tabSelected="1" workbookViewId="0">
      <selection activeCell="I8" sqref="I8"/>
    </sheetView>
  </sheetViews>
  <sheetFormatPr baseColWidth="10" defaultRowHeight="15.75" x14ac:dyDescent="0.25"/>
  <cols>
    <col min="1" max="1" width="8.28515625" style="2" customWidth="1"/>
    <col min="2" max="2" width="16.5703125" style="2" customWidth="1"/>
    <col min="3" max="3" width="12.42578125" style="28" bestFit="1" customWidth="1"/>
    <col min="4" max="11" width="11.42578125" style="28"/>
    <col min="12" max="16384" width="11.42578125" style="2"/>
  </cols>
  <sheetData>
    <row r="1" spans="1:11" x14ac:dyDescent="0.25">
      <c r="A1" s="15" t="s">
        <v>83</v>
      </c>
    </row>
    <row r="3" spans="1:11" x14ac:dyDescent="0.25">
      <c r="A3" s="3" t="s">
        <v>90</v>
      </c>
      <c r="B3" s="97" t="s">
        <v>102</v>
      </c>
      <c r="C3" s="106" t="s">
        <v>0</v>
      </c>
      <c r="D3" s="110" t="s">
        <v>1</v>
      </c>
      <c r="E3" s="107" t="s">
        <v>2</v>
      </c>
      <c r="F3" s="110" t="s">
        <v>3</v>
      </c>
    </row>
    <row r="4" spans="1:11" x14ac:dyDescent="0.25">
      <c r="A4" s="75" t="s">
        <v>91</v>
      </c>
      <c r="B4" s="98"/>
      <c r="C4" s="13"/>
      <c r="D4" s="111"/>
      <c r="E4" s="45"/>
      <c r="F4" s="111"/>
    </row>
    <row r="5" spans="1:11" x14ac:dyDescent="0.25">
      <c r="A5" s="9">
        <v>1400</v>
      </c>
      <c r="B5" s="10" t="s">
        <v>19</v>
      </c>
      <c r="C5" s="103">
        <v>270000</v>
      </c>
      <c r="D5" s="16">
        <f>-C5+D11</f>
        <v>-32000</v>
      </c>
      <c r="E5" s="2"/>
      <c r="F5" s="16">
        <f>SUM(C5:D5)</f>
        <v>238000</v>
      </c>
    </row>
    <row r="6" spans="1:11" x14ac:dyDescent="0.25">
      <c r="A6" s="12">
        <v>4000</v>
      </c>
      <c r="B6" s="26" t="s">
        <v>20</v>
      </c>
      <c r="C6" s="22">
        <v>835000</v>
      </c>
      <c r="D6" s="14">
        <f>-D5</f>
        <v>32000</v>
      </c>
      <c r="E6" s="44">
        <f>SUM(C6:D6)</f>
        <v>867000</v>
      </c>
      <c r="F6" s="14"/>
    </row>
    <row r="9" spans="1:11" x14ac:dyDescent="0.25">
      <c r="B9" s="2" t="s">
        <v>86</v>
      </c>
      <c r="D9" s="28">
        <v>230000</v>
      </c>
      <c r="E9" s="121" t="s">
        <v>89</v>
      </c>
      <c r="F9" s="2"/>
      <c r="G9" s="73">
        <f>E6</f>
        <v>867000</v>
      </c>
      <c r="H9" s="2"/>
    </row>
    <row r="10" spans="1:11" x14ac:dyDescent="0.25">
      <c r="B10" s="2" t="s">
        <v>87</v>
      </c>
      <c r="D10" s="28">
        <v>8000</v>
      </c>
    </row>
    <row r="11" spans="1:11" s="27" customFormat="1" ht="20.25" x14ac:dyDescent="0.3">
      <c r="A11" s="2"/>
      <c r="B11" s="2" t="s">
        <v>88</v>
      </c>
      <c r="C11" s="28"/>
      <c r="D11" s="39">
        <f>SUM(D9:D10)</f>
        <v>238000</v>
      </c>
      <c r="E11" s="28"/>
      <c r="F11" s="28"/>
      <c r="G11" s="28"/>
      <c r="H11" s="28"/>
      <c r="I11" s="28"/>
      <c r="J11" s="28"/>
      <c r="K11" s="28"/>
    </row>
  </sheetData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>
    <oddHeader xml:space="preserve">&amp;COppgave 12.14 </oddHeader>
    <oddFooter>&amp;CSide &amp;P av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5</vt:i4>
      </vt:variant>
    </vt:vector>
  </HeadingPairs>
  <TitlesOfParts>
    <vt:vector size="5" baseType="lpstr">
      <vt:lpstr>Oppgave 12.9</vt:lpstr>
      <vt:lpstr>Oppgave 12.10</vt:lpstr>
      <vt:lpstr>Oppgave 12.11</vt:lpstr>
      <vt:lpstr>Oppgave 12.12 og 12.13</vt:lpstr>
      <vt:lpstr>Oppgave 12.14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Øystein Hansen</dc:creator>
  <cp:lastModifiedBy>Øystein Hansen</cp:lastModifiedBy>
  <cp:lastPrinted>2020-04-05T12:22:14Z</cp:lastPrinted>
  <dcterms:created xsi:type="dcterms:W3CDTF">1997-01-16T18:32:43Z</dcterms:created>
  <dcterms:modified xsi:type="dcterms:W3CDTF">2024-08-14T14:06:48Z</dcterms:modified>
</cp:coreProperties>
</file>