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B6BB0F54-5AE7-40EC-8334-C0B028D05A8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9" sheetId="6" r:id="rId1"/>
    <sheet name="Direkte metode" sheetId="2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6" l="1"/>
  <c r="C72" i="6"/>
  <c r="E61" i="6"/>
  <c r="C61" i="6"/>
  <c r="E77" i="6"/>
  <c r="H18" i="5"/>
  <c r="H17" i="5"/>
  <c r="C12" i="5"/>
  <c r="C11" i="5"/>
  <c r="C10" i="5"/>
  <c r="C8" i="5"/>
  <c r="C6" i="5"/>
  <c r="C5" i="5"/>
  <c r="H16" i="2"/>
  <c r="H18" i="2" s="1"/>
  <c r="D9" i="2" s="1"/>
  <c r="H29" i="2"/>
  <c r="H27" i="2"/>
  <c r="H26" i="2"/>
  <c r="H25" i="2"/>
  <c r="D8" i="2"/>
  <c r="H22" i="2"/>
  <c r="H16" i="5" s="1"/>
  <c r="H21" i="2"/>
  <c r="H15" i="5" s="1"/>
  <c r="H20" i="2"/>
  <c r="H13" i="2"/>
  <c r="H11" i="2"/>
  <c r="H9" i="2"/>
  <c r="H8" i="2"/>
  <c r="H5" i="2"/>
  <c r="H4" i="2"/>
  <c r="H3" i="2"/>
  <c r="E58" i="6"/>
  <c r="C58" i="6"/>
  <c r="C23" i="6"/>
  <c r="C16" i="6"/>
  <c r="C8" i="6"/>
  <c r="C70" i="6"/>
  <c r="C26" i="5"/>
  <c r="E54" i="6"/>
  <c r="E70" i="6"/>
  <c r="E40" i="6"/>
  <c r="C40" i="6"/>
  <c r="E47" i="6"/>
  <c r="C47" i="6"/>
  <c r="D36" i="2"/>
  <c r="D22" i="2"/>
  <c r="C40" i="5"/>
  <c r="H19" i="5" l="1"/>
  <c r="C14" i="5" s="1"/>
  <c r="C49" i="6"/>
  <c r="C18" i="6"/>
  <c r="C25" i="6" s="1"/>
  <c r="C3" i="5" s="1"/>
  <c r="E49" i="6"/>
  <c r="H23" i="2"/>
  <c r="D6" i="2" s="1"/>
  <c r="H28" i="2"/>
  <c r="H6" i="2"/>
  <c r="D3" i="2" s="1"/>
  <c r="H10" i="2"/>
  <c r="H12" i="2" s="1"/>
  <c r="H14" i="2" s="1"/>
  <c r="D5" i="2" s="1"/>
  <c r="H30" i="2" l="1"/>
  <c r="D10" i="2" s="1"/>
  <c r="D13" i="2" s="1"/>
  <c r="D40" i="2" s="1"/>
  <c r="D42" i="2" s="1"/>
  <c r="C4" i="5"/>
  <c r="C17" i="5" s="1"/>
  <c r="C44" i="5" s="1"/>
  <c r="C46" i="5" s="1"/>
  <c r="C29" i="6"/>
  <c r="C33" i="6" s="1"/>
  <c r="C34" i="6" s="1"/>
  <c r="C53" i="6" l="1"/>
  <c r="C54" i="6" s="1"/>
</calcChain>
</file>

<file path=xl/sharedStrings.xml><?xml version="1.0" encoding="utf-8"?>
<sst xmlns="http://schemas.openxmlformats.org/spreadsheetml/2006/main" count="199" uniqueCount="134">
  <si>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</si>
  <si>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</si>
  <si>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</si>
  <si>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</si>
  <si>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</si>
  <si>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</si>
  <si>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</si>
  <si>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</si>
  <si>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</si>
  <si>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</si>
  <si>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</si>
  <si>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</si>
  <si>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</si>
  <si>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</si>
  <si>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</si>
  <si>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</si>
  <si>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</si>
  <si>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</si>
  <si>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</si>
  <si>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</si>
  <si>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</si>
  <si>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</si>
  <si>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</si>
  <si>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</si>
  <si>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</si>
  <si>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</si>
  <si>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</si>
  <si>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</si>
  <si>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</si>
  <si>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</si>
  <si>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</si>
  <si>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</si>
  <si>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</si>
  <si>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</si>
  <si>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</si>
  <si>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</si>
  <si>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</si>
  <si>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</si>
  <si>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andre tidsavgrensningsposter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</si>
  <si>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</si>
  <si>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</si>
  <si>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</si>
  <si>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</si>
  <si>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Balanse 31.12.</t>
  </si>
  <si>
    <t>Anleggsmidler</t>
  </si>
  <si>
    <t>Varige driftsmidler</t>
  </si>
  <si>
    <t>Omløpsmidler</t>
  </si>
  <si>
    <t>Varebeholdning</t>
  </si>
  <si>
    <t>Kundefordringer</t>
  </si>
  <si>
    <t>Aksjer</t>
  </si>
  <si>
    <t>Egenkapital</t>
  </si>
  <si>
    <t>Annen egenkapital</t>
  </si>
  <si>
    <t>Utsatt skatt</t>
  </si>
  <si>
    <t>Banklån</t>
  </si>
  <si>
    <t>Leverandørgjeld</t>
  </si>
  <si>
    <t>Betalbar skatt</t>
  </si>
  <si>
    <t>Skyldig mva.</t>
  </si>
  <si>
    <t>Skyldig arbeidsgiveravgift og skattetrekk</t>
  </si>
  <si>
    <t>Avsatt utbytte</t>
  </si>
  <si>
    <t>Skyldige renter</t>
  </si>
  <si>
    <t>SUM EIENDELER</t>
  </si>
  <si>
    <t>SUM EGENKAPITAL OG GJELD</t>
  </si>
  <si>
    <t>Aksjekapital</t>
  </si>
  <si>
    <t>Goodwill</t>
  </si>
  <si>
    <t>Resultatregnskap</t>
  </si>
  <si>
    <t>Driftsinntekter</t>
  </si>
  <si>
    <t>Gevinst ved salg av driftsmidler</t>
  </si>
  <si>
    <t>Varekostnad</t>
  </si>
  <si>
    <t>Avskrivning goodwill</t>
  </si>
  <si>
    <t>Avskrivning varige driftsmidler</t>
  </si>
  <si>
    <t>Andre driftskostnader</t>
  </si>
  <si>
    <t>Tap på fordringer</t>
  </si>
  <si>
    <t>Renteinntekter</t>
  </si>
  <si>
    <t>Rentekostnader</t>
  </si>
  <si>
    <t>Verdistigning aksjer</t>
  </si>
  <si>
    <t>Skattekostnad</t>
  </si>
  <si>
    <t>Årsresultat</t>
  </si>
  <si>
    <t>Styrets forslag til disponering</t>
  </si>
  <si>
    <t>Driftsresultat</t>
  </si>
  <si>
    <t>Sum anleggsmidler</t>
  </si>
  <si>
    <t>Sum omløpsmidler</t>
  </si>
  <si>
    <t>20x6</t>
  </si>
  <si>
    <t>20x5</t>
  </si>
  <si>
    <t>Sum driftsinntekter</t>
  </si>
  <si>
    <t>Sum driftskostnader</t>
  </si>
  <si>
    <t>Netto finansposter</t>
  </si>
  <si>
    <t>Gjeld</t>
  </si>
  <si>
    <t>Sum avsetning for forpliktelser</t>
  </si>
  <si>
    <t>Sum langsiktig gjeld</t>
  </si>
  <si>
    <t>Sum kortsiktig gjeld</t>
  </si>
  <si>
    <t>Resultat før skatt</t>
  </si>
  <si>
    <t>b)</t>
  </si>
  <si>
    <t>Tall fra oppgaveteksten</t>
  </si>
  <si>
    <t>Netto endring i kontanter og kontantekvivalenter (sum 26+33+45+46)</t>
  </si>
  <si>
    <t>Beholdning av kontanter o.l. ved periodens slutt (sum 47 + 48)</t>
  </si>
  <si>
    <t>Netto endring i kontanter og kontantekvivalenter (sum 11+33+45+46)</t>
  </si>
  <si>
    <t xml:space="preserve">Bankinnskudd </t>
  </si>
  <si>
    <t>Påløpte feriepenger</t>
  </si>
  <si>
    <t>Beregninger</t>
  </si>
  <si>
    <t>Salgsinntekter</t>
  </si>
  <si>
    <t>Økning kundefordringer</t>
  </si>
  <si>
    <t>–</t>
  </si>
  <si>
    <t>=</t>
  </si>
  <si>
    <t>Innbetalinger fra kunder</t>
  </si>
  <si>
    <t>Økning varebeholdning</t>
  </si>
  <si>
    <t>+</t>
  </si>
  <si>
    <t>Varekjøp</t>
  </si>
  <si>
    <t>Nedgang leverandørgjeld</t>
  </si>
  <si>
    <t>Utbetalinger til leverandører</t>
  </si>
  <si>
    <t>Sum utbetalinger</t>
  </si>
  <si>
    <t>Lønn og sosiale kostnader</t>
  </si>
  <si>
    <t>Økning skyldig arb.g.avgift og skattetrekk</t>
  </si>
  <si>
    <t>Økning påløpte feriepenger</t>
  </si>
  <si>
    <t>Utbetalinger</t>
  </si>
  <si>
    <t>Økning utsatt skatt</t>
  </si>
  <si>
    <t>Nedgang betalbar skatt (gjeld)</t>
  </si>
  <si>
    <t>Betalt skatt</t>
  </si>
  <si>
    <t xml:space="preserve">Nedgang skyldig merverdiavgift </t>
  </si>
  <si>
    <t>Betalt skatt og avgift</t>
  </si>
  <si>
    <t>Økning skyldige renter</t>
  </si>
  <si>
    <t>Betalte renter</t>
  </si>
  <si>
    <t>Se beregning under arkfanen "Direkte metode"</t>
  </si>
  <si>
    <t>Gevinst ved salg av anleggsmidler</t>
  </si>
  <si>
    <t>Verdiøkning aksjer</t>
  </si>
  <si>
    <t>Økning varelager</t>
  </si>
  <si>
    <t>Tidsavgrensningsposter</t>
  </si>
  <si>
    <t>Nedgang skyldig merverdiavgift</t>
  </si>
  <si>
    <t>Netto virkning tidsavgrensninger</t>
  </si>
  <si>
    <t>Salgssum ifølge kontantstrømoppstillingen</t>
  </si>
  <si>
    <t>Gevinst ved salg ifølge resultatregnskapet</t>
  </si>
  <si>
    <t>Bokført verdi</t>
  </si>
  <si>
    <t xml:space="preserve">Oppgave 6.9 </t>
  </si>
  <si>
    <t>Oppgave 6.9 - direkte metode</t>
  </si>
  <si>
    <t>Oppgave 6.9 - indirekte metode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</si>
</sst>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2" fillId="2" borderId="11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11" xfId="0" applyFont="1" applyFill="1" applyBorder="1"/>
    <xf numFmtId="0" fontId="1" fillId="3" borderId="10" xfId="0" applyFont="1" applyFill="1" applyBorder="1" applyAlignment="1">
      <alignment horizontal="left"/>
    </xf>
    <xf numFmtId="0" fontId="2" fillId="3" borderId="0" xfId="0" applyFont="1" applyFill="1" applyBorder="1"/>
    <xf numFmtId="0" fontId="1" fillId="3" borderId="10" xfId="0" quotePrefix="1" applyFont="1" applyFill="1" applyBorder="1" applyAlignment="1">
      <alignment horizontal="left"/>
    </xf>
    <xf numFmtId="0" fontId="1" fillId="3" borderId="12" xfId="0" applyFont="1" applyFill="1" applyBorder="1"/>
    <xf numFmtId="0" fontId="1" fillId="3" borderId="11" xfId="0" applyFont="1" applyFill="1" applyBorder="1"/>
    <xf numFmtId="3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0" fontId="7" fillId="0" borderId="0" xfId="0" applyFont="1"/>
    <xf numFmtId="0" fontId="1" fillId="3" borderId="7" xfId="0" applyFont="1" applyFill="1" applyBorder="1"/>
    <xf numFmtId="0" fontId="3" fillId="3" borderId="8" xfId="0" applyFont="1" applyFill="1" applyBorder="1"/>
    <xf numFmtId="0" fontId="2" fillId="3" borderId="11" xfId="0" quotePrefix="1" applyFont="1" applyFill="1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/>
    <xf numFmtId="3" fontId="11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0" fontId="2" fillId="0" borderId="0" xfId="0" applyFont="1" applyFill="1"/>
    <xf numFmtId="3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left" indent="1"/>
    </xf>
    <xf numFmtId="3" fontId="1" fillId="0" borderId="15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1" fillId="0" borderId="1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right"/>
    </xf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0" xfId="0" applyNumberFormat="1" applyFont="1"/>
    <xf numFmtId="0" fontId="12" fillId="0" borderId="0" xfId="0" applyFont="1" applyBorder="1"/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showGridLines="0" topLeftCell="A31" workbookViewId="0">
      <selection activeCell="B77" sqref="B77"/>
    </sheetView>
  </sheetViews>
  <sheetFormatPr baseColWidth="10" defaultRowHeight="15.75" x14ac:dyDescent="0.25"/>
  <cols>
    <col min="1" max="1" width="4.140625" style="1" customWidth="1"/>
    <col min="2" max="2" width="36.7109375" style="1" bestFit="1" customWidth="1"/>
    <col min="3" max="3" width="7.85546875" style="3" bestFit="1" customWidth="1"/>
    <col min="4" max="4" width="2.5703125" style="3" customWidth="1"/>
    <col min="5" max="5" width="6.85546875" style="3" bestFit="1" customWidth="1"/>
    <col min="6" max="8" width="11.42578125" style="3"/>
    <col min="9" max="16384" width="11.42578125" style="1"/>
  </cols>
  <sheetData>
    <row r="1" spans="1:6" x14ac:dyDescent="0.25">
      <c r="B1" s="2" t="s">
        <v>131</v>
      </c>
    </row>
    <row r="2" spans="1:6" x14ac:dyDescent="0.25">
      <c r="B2" s="2"/>
    </row>
    <row r="3" spans="1:6" x14ac:dyDescent="0.25">
      <c r="B3" s="2" t="s">
        <v>92</v>
      </c>
    </row>
    <row r="5" spans="1:6" ht="18.75" x14ac:dyDescent="0.3">
      <c r="A5" s="40"/>
      <c r="B5" s="57" t="s">
        <v>64</v>
      </c>
      <c r="C5" s="58" t="s">
        <v>81</v>
      </c>
      <c r="D5" s="59"/>
      <c r="E5" s="59"/>
      <c r="F5" s="59"/>
    </row>
    <row r="6" spans="1:6" x14ac:dyDescent="0.25">
      <c r="B6" s="50" t="s">
        <v>65</v>
      </c>
      <c r="C6" s="49">
        <v>31000</v>
      </c>
      <c r="D6" s="49"/>
      <c r="E6" s="49"/>
      <c r="F6" s="49"/>
    </row>
    <row r="7" spans="1:6" x14ac:dyDescent="0.25">
      <c r="B7" s="50" t="s">
        <v>66</v>
      </c>
      <c r="C7" s="49">
        <v>100</v>
      </c>
      <c r="D7" s="49"/>
      <c r="E7" s="49"/>
      <c r="F7" s="49"/>
    </row>
    <row r="8" spans="1:6" ht="20.25" x14ac:dyDescent="0.3">
      <c r="A8" s="38"/>
      <c r="B8" s="50" t="s">
        <v>83</v>
      </c>
      <c r="C8" s="52">
        <f>SUM(C6:C7)</f>
        <v>31100</v>
      </c>
      <c r="D8" s="49"/>
      <c r="E8" s="49"/>
      <c r="F8" s="49"/>
    </row>
    <row r="9" spans="1:6" x14ac:dyDescent="0.25">
      <c r="B9" s="50"/>
      <c r="C9" s="49"/>
      <c r="D9" s="49"/>
      <c r="E9" s="49"/>
      <c r="F9" s="49"/>
    </row>
    <row r="10" spans="1:6" x14ac:dyDescent="0.25">
      <c r="B10" s="50" t="s">
        <v>67</v>
      </c>
      <c r="C10" s="49">
        <v>18000</v>
      </c>
      <c r="D10" s="49"/>
      <c r="E10" s="49"/>
      <c r="F10" s="49"/>
    </row>
    <row r="11" spans="1:6" x14ac:dyDescent="0.25">
      <c r="B11" s="50" t="s">
        <v>110</v>
      </c>
      <c r="C11" s="49">
        <v>6320</v>
      </c>
      <c r="D11" s="49"/>
      <c r="E11" s="49"/>
      <c r="F11" s="49"/>
    </row>
    <row r="12" spans="1:6" x14ac:dyDescent="0.25">
      <c r="B12" s="50" t="s">
        <v>68</v>
      </c>
      <c r="C12" s="49">
        <v>100</v>
      </c>
      <c r="D12" s="49"/>
      <c r="E12" s="49"/>
      <c r="F12" s="49"/>
    </row>
    <row r="13" spans="1:6" x14ac:dyDescent="0.25">
      <c r="B13" s="50" t="s">
        <v>69</v>
      </c>
      <c r="C13" s="49">
        <v>800</v>
      </c>
      <c r="D13" s="49"/>
      <c r="E13" s="49"/>
      <c r="F13" s="49"/>
    </row>
    <row r="14" spans="1:6" x14ac:dyDescent="0.25">
      <c r="B14" s="50" t="s">
        <v>70</v>
      </c>
      <c r="C14" s="49">
        <v>4400</v>
      </c>
      <c r="D14" s="49"/>
      <c r="E14" s="49"/>
      <c r="F14" s="49"/>
    </row>
    <row r="15" spans="1:6" x14ac:dyDescent="0.25">
      <c r="B15" s="50" t="s">
        <v>71</v>
      </c>
      <c r="C15" s="49">
        <v>85</v>
      </c>
      <c r="D15" s="49"/>
      <c r="E15" s="49"/>
      <c r="F15" s="49"/>
    </row>
    <row r="16" spans="1:6" ht="20.25" x14ac:dyDescent="0.3">
      <c r="A16" s="38"/>
      <c r="B16" s="50" t="s">
        <v>84</v>
      </c>
      <c r="C16" s="52">
        <f>SUM(C10:C15)</f>
        <v>29705</v>
      </c>
      <c r="D16" s="49"/>
      <c r="E16" s="49"/>
      <c r="F16" s="49"/>
    </row>
    <row r="17" spans="1:6" x14ac:dyDescent="0.25">
      <c r="B17" s="50"/>
      <c r="C17" s="56"/>
      <c r="D17" s="49"/>
      <c r="E17" s="49"/>
      <c r="F17" s="49"/>
    </row>
    <row r="18" spans="1:6" x14ac:dyDescent="0.25">
      <c r="B18" s="50" t="s">
        <v>78</v>
      </c>
      <c r="C18" s="55">
        <f>C8-C16</f>
        <v>1395</v>
      </c>
      <c r="D18" s="49"/>
      <c r="E18" s="49"/>
      <c r="F18" s="49"/>
    </row>
    <row r="19" spans="1:6" x14ac:dyDescent="0.25">
      <c r="B19" s="50"/>
      <c r="C19" s="49"/>
      <c r="D19" s="49"/>
      <c r="E19" s="49"/>
      <c r="F19" s="49"/>
    </row>
    <row r="20" spans="1:6" x14ac:dyDescent="0.25">
      <c r="B20" s="50" t="s">
        <v>72</v>
      </c>
      <c r="C20" s="49">
        <v>10</v>
      </c>
      <c r="D20" s="49"/>
      <c r="E20" s="49"/>
      <c r="F20" s="49"/>
    </row>
    <row r="21" spans="1:6" x14ac:dyDescent="0.25">
      <c r="B21" s="50" t="s">
        <v>74</v>
      </c>
      <c r="C21" s="49">
        <v>40</v>
      </c>
      <c r="D21" s="49"/>
      <c r="E21" s="49"/>
      <c r="F21" s="49"/>
    </row>
    <row r="22" spans="1:6" x14ac:dyDescent="0.25">
      <c r="B22" s="50" t="s">
        <v>73</v>
      </c>
      <c r="C22" s="49">
        <v>150</v>
      </c>
      <c r="D22" s="49"/>
      <c r="E22" s="49"/>
      <c r="F22" s="49"/>
    </row>
    <row r="23" spans="1:6" ht="20.25" x14ac:dyDescent="0.3">
      <c r="A23" s="42"/>
      <c r="B23" s="60" t="s">
        <v>85</v>
      </c>
      <c r="C23" s="52">
        <f>C20+C21-C22</f>
        <v>-100</v>
      </c>
      <c r="D23" s="56"/>
      <c r="E23" s="56"/>
      <c r="F23" s="56"/>
    </row>
    <row r="24" spans="1:6" ht="20.25" x14ac:dyDescent="0.3">
      <c r="A24" s="42"/>
      <c r="B24" s="60"/>
      <c r="C24" s="56"/>
      <c r="D24" s="56"/>
      <c r="E24" s="56"/>
      <c r="F24" s="56"/>
    </row>
    <row r="25" spans="1:6" x14ac:dyDescent="0.25">
      <c r="B25" s="50" t="s">
        <v>90</v>
      </c>
      <c r="C25" s="49">
        <f>C18+C23</f>
        <v>1295</v>
      </c>
      <c r="D25" s="49"/>
      <c r="E25" s="49"/>
      <c r="F25" s="49"/>
    </row>
    <row r="26" spans="1:6" x14ac:dyDescent="0.25">
      <c r="B26" s="50"/>
      <c r="C26" s="49"/>
      <c r="D26" s="49"/>
      <c r="E26" s="49"/>
      <c r="F26" s="49"/>
    </row>
    <row r="27" spans="1:6" x14ac:dyDescent="0.25">
      <c r="B27" s="50" t="s">
        <v>75</v>
      </c>
      <c r="C27" s="49">
        <v>280</v>
      </c>
      <c r="D27" s="49"/>
      <c r="E27" s="49"/>
      <c r="F27" s="49"/>
    </row>
    <row r="28" spans="1:6" x14ac:dyDescent="0.25">
      <c r="B28" s="50"/>
      <c r="C28" s="49"/>
      <c r="D28" s="49"/>
      <c r="E28" s="49"/>
      <c r="F28" s="49"/>
    </row>
    <row r="29" spans="1:6" x14ac:dyDescent="0.25">
      <c r="B29" s="50" t="s">
        <v>76</v>
      </c>
      <c r="C29" s="55">
        <f>C25-C27</f>
        <v>1015</v>
      </c>
      <c r="D29" s="49"/>
      <c r="E29" s="49"/>
      <c r="F29" s="49"/>
    </row>
    <row r="30" spans="1:6" x14ac:dyDescent="0.25">
      <c r="B30" s="50"/>
      <c r="C30" s="49"/>
      <c r="D30" s="49"/>
      <c r="E30" s="49"/>
      <c r="F30" s="49"/>
    </row>
    <row r="31" spans="1:6" x14ac:dyDescent="0.25">
      <c r="B31" s="48" t="s">
        <v>77</v>
      </c>
      <c r="C31" s="49"/>
      <c r="D31" s="49"/>
      <c r="E31" s="49"/>
      <c r="F31" s="49"/>
    </row>
    <row r="32" spans="1:6" x14ac:dyDescent="0.25">
      <c r="B32" s="50" t="s">
        <v>58</v>
      </c>
      <c r="C32" s="49">
        <v>500</v>
      </c>
      <c r="D32" s="49"/>
      <c r="E32" s="49"/>
      <c r="F32" s="49"/>
    </row>
    <row r="33" spans="1:14" x14ac:dyDescent="0.25">
      <c r="B33" s="50" t="s">
        <v>51</v>
      </c>
      <c r="C33" s="49">
        <f>C29-C32</f>
        <v>515</v>
      </c>
      <c r="D33" s="49"/>
      <c r="E33" s="49"/>
      <c r="F33" s="49"/>
    </row>
    <row r="34" spans="1:14" s="38" customFormat="1" ht="20.25" x14ac:dyDescent="0.3">
      <c r="A34" s="1"/>
      <c r="B34" s="1"/>
      <c r="C34" s="72">
        <f>SUM(C32:C33)</f>
        <v>1015</v>
      </c>
      <c r="D34" s="3"/>
      <c r="E34" s="3"/>
      <c r="F34" s="3"/>
      <c r="G34" s="3"/>
      <c r="H34" s="3"/>
      <c r="I34" s="1"/>
      <c r="J34" s="1"/>
      <c r="K34" s="1"/>
      <c r="L34" s="1"/>
      <c r="M34" s="1"/>
    </row>
    <row r="36" spans="1:14" s="37" customFormat="1" ht="18.75" x14ac:dyDescent="0.3">
      <c r="B36" s="45" t="s">
        <v>43</v>
      </c>
      <c r="C36" s="46" t="s">
        <v>81</v>
      </c>
      <c r="D36" s="46"/>
      <c r="E36" s="46" t="s">
        <v>82</v>
      </c>
      <c r="F36" s="47"/>
      <c r="G36" s="47"/>
      <c r="H36" s="39"/>
    </row>
    <row r="37" spans="1:14" s="36" customFormat="1" ht="23.25" x14ac:dyDescent="0.35">
      <c r="B37" s="48" t="s">
        <v>44</v>
      </c>
      <c r="C37" s="49"/>
      <c r="D37" s="49"/>
      <c r="E37" s="49"/>
      <c r="F37" s="49"/>
      <c r="G37" s="49"/>
      <c r="H37" s="3"/>
    </row>
    <row r="38" spans="1:14" x14ac:dyDescent="0.25">
      <c r="B38" s="50" t="s">
        <v>63</v>
      </c>
      <c r="C38" s="49">
        <v>400</v>
      </c>
      <c r="D38" s="49"/>
      <c r="E38" s="49">
        <v>500</v>
      </c>
      <c r="F38" s="51"/>
      <c r="G38" s="51"/>
    </row>
    <row r="39" spans="1:14" x14ac:dyDescent="0.25">
      <c r="B39" s="50" t="s">
        <v>45</v>
      </c>
      <c r="C39" s="49">
        <v>6200</v>
      </c>
      <c r="D39" s="49"/>
      <c r="E39" s="49">
        <v>5000</v>
      </c>
      <c r="F39" s="51"/>
      <c r="G39" s="51"/>
    </row>
    <row r="40" spans="1:14" s="38" customFormat="1" ht="20.25" x14ac:dyDescent="0.3">
      <c r="B40" s="50" t="s">
        <v>79</v>
      </c>
      <c r="C40" s="52">
        <f>SUM(C38:C39)</f>
        <v>6600</v>
      </c>
      <c r="D40" s="49"/>
      <c r="E40" s="52">
        <f>SUM(E38:E39)</f>
        <v>5500</v>
      </c>
      <c r="F40" s="49"/>
      <c r="G40" s="49"/>
      <c r="H40" s="3"/>
      <c r="I40" s="1"/>
      <c r="J40" s="1"/>
      <c r="K40" s="1"/>
      <c r="L40" s="1"/>
      <c r="M40" s="1"/>
      <c r="N40" s="1"/>
    </row>
    <row r="41" spans="1:14" s="43" customFormat="1" ht="11.25" x14ac:dyDescent="0.2">
      <c r="B41" s="53"/>
      <c r="C41" s="54"/>
      <c r="D41" s="54"/>
      <c r="E41" s="54"/>
      <c r="F41" s="54"/>
      <c r="G41" s="54"/>
      <c r="H41" s="44"/>
    </row>
    <row r="42" spans="1:14" x14ac:dyDescent="0.25">
      <c r="B42" s="48" t="s">
        <v>46</v>
      </c>
      <c r="C42" s="49"/>
      <c r="D42" s="49"/>
      <c r="E42" s="49"/>
      <c r="F42" s="49"/>
      <c r="G42" s="49"/>
    </row>
    <row r="43" spans="1:14" x14ac:dyDescent="0.25">
      <c r="B43" s="50" t="s">
        <v>47</v>
      </c>
      <c r="C43" s="49">
        <v>1650</v>
      </c>
      <c r="D43" s="49"/>
      <c r="E43" s="49">
        <v>1200</v>
      </c>
      <c r="F43" s="49"/>
      <c r="G43" s="49"/>
    </row>
    <row r="44" spans="1:14" x14ac:dyDescent="0.25">
      <c r="B44" s="50" t="s">
        <v>48</v>
      </c>
      <c r="C44" s="49">
        <v>1500</v>
      </c>
      <c r="D44" s="49"/>
      <c r="E44" s="49">
        <v>950</v>
      </c>
      <c r="F44" s="49"/>
      <c r="G44" s="49"/>
    </row>
    <row r="45" spans="1:14" x14ac:dyDescent="0.25">
      <c r="B45" s="50" t="s">
        <v>49</v>
      </c>
      <c r="C45" s="49">
        <v>240</v>
      </c>
      <c r="D45" s="49"/>
      <c r="E45" s="49">
        <v>200</v>
      </c>
      <c r="F45" s="49"/>
      <c r="G45" s="49"/>
    </row>
    <row r="46" spans="1:14" x14ac:dyDescent="0.25">
      <c r="B46" s="50" t="s">
        <v>96</v>
      </c>
      <c r="C46" s="49">
        <v>575</v>
      </c>
      <c r="D46" s="49"/>
      <c r="E46" s="49">
        <v>1500</v>
      </c>
      <c r="F46" s="49"/>
      <c r="G46" s="49"/>
    </row>
    <row r="47" spans="1:14" s="38" customFormat="1" ht="20.25" x14ac:dyDescent="0.3">
      <c r="B47" s="50" t="s">
        <v>80</v>
      </c>
      <c r="C47" s="52">
        <f>SUM(C43:C46)</f>
        <v>3965</v>
      </c>
      <c r="D47" s="49"/>
      <c r="E47" s="52">
        <f>SUM(E43:E46)</f>
        <v>3850</v>
      </c>
      <c r="F47" s="49"/>
      <c r="G47" s="49"/>
      <c r="H47" s="3"/>
      <c r="I47" s="1"/>
      <c r="J47" s="1"/>
      <c r="K47" s="1"/>
      <c r="L47" s="1"/>
      <c r="M47" s="1"/>
      <c r="N47" s="1"/>
    </row>
    <row r="48" spans="1:14" s="43" customFormat="1" ht="11.25" x14ac:dyDescent="0.2">
      <c r="B48" s="53"/>
      <c r="C48" s="54"/>
      <c r="D48" s="54"/>
      <c r="E48" s="54"/>
      <c r="F48" s="54"/>
      <c r="G48" s="54"/>
      <c r="H48" s="44"/>
    </row>
    <row r="49" spans="2:10" x14ac:dyDescent="0.25">
      <c r="B49" s="50" t="s">
        <v>60</v>
      </c>
      <c r="C49" s="55">
        <f>C40+C47</f>
        <v>10565</v>
      </c>
      <c r="D49" s="56"/>
      <c r="E49" s="55">
        <f>E40+E47</f>
        <v>9350</v>
      </c>
      <c r="F49" s="49"/>
      <c r="G49" s="49"/>
    </row>
    <row r="50" spans="2:10" x14ac:dyDescent="0.25">
      <c r="B50" s="50"/>
      <c r="C50" s="49"/>
      <c r="D50" s="56"/>
      <c r="E50" s="49"/>
      <c r="F50" s="49"/>
      <c r="G50" s="49"/>
    </row>
    <row r="51" spans="2:10" ht="15" customHeight="1" x14ac:dyDescent="0.25">
      <c r="B51" s="48" t="s">
        <v>50</v>
      </c>
      <c r="C51" s="49"/>
      <c r="D51" s="49"/>
      <c r="E51" s="49"/>
      <c r="F51" s="49"/>
      <c r="G51" s="49"/>
    </row>
    <row r="52" spans="2:10" x14ac:dyDescent="0.25">
      <c r="B52" s="50" t="s">
        <v>62</v>
      </c>
      <c r="C52" s="49">
        <v>2000</v>
      </c>
      <c r="D52" s="49"/>
      <c r="E52" s="49">
        <v>2000</v>
      </c>
      <c r="F52" s="49"/>
      <c r="G52" s="49"/>
    </row>
    <row r="53" spans="2:10" x14ac:dyDescent="0.25">
      <c r="B53" s="50" t="s">
        <v>51</v>
      </c>
      <c r="C53" s="49">
        <f>E53+C33</f>
        <v>1975</v>
      </c>
      <c r="D53" s="49"/>
      <c r="E53" s="49">
        <v>1460</v>
      </c>
      <c r="F53" s="49"/>
      <c r="G53" s="49"/>
    </row>
    <row r="54" spans="2:10" s="38" customFormat="1" ht="20.25" x14ac:dyDescent="0.3">
      <c r="B54" s="50"/>
      <c r="C54" s="52">
        <f>SUM(C52:C53)</f>
        <v>3975</v>
      </c>
      <c r="D54" s="49"/>
      <c r="E54" s="52">
        <f>SUM(E52:E53)</f>
        <v>3460</v>
      </c>
      <c r="F54" s="49"/>
      <c r="G54" s="49"/>
      <c r="H54" s="3"/>
    </row>
    <row r="55" spans="2:10" s="43" customFormat="1" ht="11.25" x14ac:dyDescent="0.2">
      <c r="B55" s="53"/>
      <c r="C55" s="54"/>
      <c r="D55" s="54"/>
      <c r="E55" s="54"/>
      <c r="F55" s="54"/>
      <c r="G55" s="54"/>
      <c r="H55" s="44"/>
    </row>
    <row r="56" spans="2:10" x14ac:dyDescent="0.25">
      <c r="B56" s="48" t="s">
        <v>86</v>
      </c>
      <c r="C56" s="49"/>
      <c r="D56" s="49"/>
      <c r="E56" s="49"/>
      <c r="F56" s="49"/>
      <c r="G56" s="49"/>
    </row>
    <row r="57" spans="2:10" x14ac:dyDescent="0.25">
      <c r="B57" s="50" t="s">
        <v>52</v>
      </c>
      <c r="C57" s="55">
        <v>190</v>
      </c>
      <c r="D57" s="49"/>
      <c r="E57" s="55">
        <v>100</v>
      </c>
      <c r="F57" s="49"/>
      <c r="G57" s="49"/>
    </row>
    <row r="58" spans="2:10" s="38" customFormat="1" ht="20.25" x14ac:dyDescent="0.3">
      <c r="B58" s="50" t="s">
        <v>87</v>
      </c>
      <c r="C58" s="52">
        <f>SUM(C57)</f>
        <v>190</v>
      </c>
      <c r="D58" s="49"/>
      <c r="E58" s="52">
        <f>SUM(E57)</f>
        <v>100</v>
      </c>
      <c r="F58" s="49"/>
      <c r="G58" s="49"/>
      <c r="H58" s="3"/>
      <c r="I58" s="1"/>
      <c r="J58" s="1"/>
    </row>
    <row r="59" spans="2:10" x14ac:dyDescent="0.25">
      <c r="B59" s="50"/>
      <c r="C59" s="49"/>
      <c r="D59" s="49"/>
      <c r="E59" s="49"/>
      <c r="F59" s="49"/>
      <c r="G59" s="49"/>
    </row>
    <row r="60" spans="2:10" x14ac:dyDescent="0.25">
      <c r="B60" s="50" t="s">
        <v>53</v>
      </c>
      <c r="C60" s="49">
        <v>3200</v>
      </c>
      <c r="D60" s="49"/>
      <c r="E60" s="49">
        <v>2360</v>
      </c>
      <c r="F60" s="49"/>
      <c r="G60" s="49"/>
    </row>
    <row r="61" spans="2:10" s="38" customFormat="1" ht="20.25" x14ac:dyDescent="0.3">
      <c r="B61" s="50" t="s">
        <v>88</v>
      </c>
      <c r="C61" s="52">
        <f>SUM(C60)</f>
        <v>3200</v>
      </c>
      <c r="D61" s="49"/>
      <c r="E61" s="52">
        <f>SUM(E60)</f>
        <v>2360</v>
      </c>
      <c r="F61" s="49"/>
      <c r="G61" s="49"/>
      <c r="H61" s="3"/>
    </row>
    <row r="62" spans="2:10" x14ac:dyDescent="0.25">
      <c r="B62" s="50"/>
      <c r="C62" s="49"/>
      <c r="D62" s="49"/>
      <c r="E62" s="49"/>
      <c r="F62" s="49"/>
      <c r="G62" s="49"/>
    </row>
    <row r="63" spans="2:10" x14ac:dyDescent="0.25">
      <c r="B63" s="50" t="s">
        <v>54</v>
      </c>
      <c r="C63" s="49">
        <v>1250</v>
      </c>
      <c r="D63" s="49"/>
      <c r="E63" s="49">
        <v>1390</v>
      </c>
      <c r="F63" s="49"/>
      <c r="G63" s="49"/>
    </row>
    <row r="64" spans="2:10" x14ac:dyDescent="0.25">
      <c r="B64" s="50" t="s">
        <v>55</v>
      </c>
      <c r="C64" s="49">
        <v>190</v>
      </c>
      <c r="D64" s="49"/>
      <c r="E64" s="49">
        <v>586</v>
      </c>
      <c r="F64" s="49"/>
      <c r="G64" s="49"/>
    </row>
    <row r="65" spans="1:13" x14ac:dyDescent="0.25">
      <c r="B65" s="50" t="s">
        <v>56</v>
      </c>
      <c r="C65" s="49">
        <v>290</v>
      </c>
      <c r="D65" s="49"/>
      <c r="E65" s="49">
        <v>362</v>
      </c>
      <c r="F65" s="49"/>
      <c r="G65" s="49"/>
    </row>
    <row r="66" spans="1:13" x14ac:dyDescent="0.25">
      <c r="B66" s="50" t="s">
        <v>57</v>
      </c>
      <c r="C66" s="49">
        <v>350</v>
      </c>
      <c r="D66" s="49"/>
      <c r="E66" s="49">
        <v>335</v>
      </c>
      <c r="F66" s="49"/>
      <c r="G66" s="49"/>
    </row>
    <row r="67" spans="1:13" x14ac:dyDescent="0.25">
      <c r="B67" s="50" t="s">
        <v>58</v>
      </c>
      <c r="C67" s="49">
        <v>500</v>
      </c>
      <c r="D67" s="49"/>
      <c r="E67" s="49">
        <v>175</v>
      </c>
      <c r="F67" s="49"/>
      <c r="G67" s="49"/>
    </row>
    <row r="68" spans="1:13" x14ac:dyDescent="0.25">
      <c r="B68" s="50" t="s">
        <v>97</v>
      </c>
      <c r="C68" s="49">
        <v>595</v>
      </c>
      <c r="D68" s="49"/>
      <c r="E68" s="49">
        <v>562</v>
      </c>
      <c r="F68" s="49"/>
      <c r="G68" s="49"/>
    </row>
    <row r="69" spans="1:13" x14ac:dyDescent="0.25">
      <c r="B69" s="50" t="s">
        <v>59</v>
      </c>
      <c r="C69" s="49">
        <v>25</v>
      </c>
      <c r="D69" s="49"/>
      <c r="E69" s="49">
        <v>20</v>
      </c>
      <c r="F69" s="49"/>
      <c r="G69" s="49"/>
    </row>
    <row r="70" spans="1:13" s="38" customFormat="1" ht="20.25" x14ac:dyDescent="0.3">
      <c r="B70" s="50" t="s">
        <v>89</v>
      </c>
      <c r="C70" s="52">
        <f>SUM(C63:C69)</f>
        <v>3200</v>
      </c>
      <c r="D70" s="49"/>
      <c r="E70" s="52">
        <f>SUM(E63:E69)</f>
        <v>3430</v>
      </c>
      <c r="F70" s="49"/>
      <c r="G70" s="49"/>
      <c r="H70" s="3"/>
    </row>
    <row r="71" spans="1:13" x14ac:dyDescent="0.25">
      <c r="B71" s="50"/>
      <c r="C71" s="49"/>
      <c r="D71" s="49"/>
      <c r="E71" s="49"/>
      <c r="F71" s="49"/>
      <c r="G71" s="49"/>
    </row>
    <row r="72" spans="1:13" x14ac:dyDescent="0.25">
      <c r="B72" s="50" t="s">
        <v>61</v>
      </c>
      <c r="C72" s="55">
        <f>C54+C61+C70+C58</f>
        <v>10565</v>
      </c>
      <c r="D72" s="56"/>
      <c r="E72" s="55">
        <f t="shared" ref="D72:E72" si="0">E54+E61+E70+E58</f>
        <v>9350</v>
      </c>
      <c r="F72" s="49"/>
      <c r="G72" s="49"/>
      <c r="I72" s="3"/>
    </row>
    <row r="73" spans="1:13" x14ac:dyDescent="0.25">
      <c r="B73" s="50"/>
      <c r="C73" s="49"/>
      <c r="D73" s="49"/>
      <c r="E73" s="49"/>
      <c r="F73" s="49"/>
      <c r="G73" s="49"/>
    </row>
    <row r="75" spans="1:13" x14ac:dyDescent="0.25">
      <c r="A75" s="1" t="s">
        <v>91</v>
      </c>
      <c r="B75" s="1" t="s">
        <v>128</v>
      </c>
      <c r="E75" s="3">
        <v>430</v>
      </c>
    </row>
    <row r="76" spans="1:13" x14ac:dyDescent="0.25">
      <c r="A76" s="68" t="s">
        <v>101</v>
      </c>
      <c r="B76" s="1" t="s">
        <v>129</v>
      </c>
      <c r="E76" s="10">
        <v>100</v>
      </c>
    </row>
    <row r="77" spans="1:13" s="38" customFormat="1" ht="20.25" x14ac:dyDescent="0.3">
      <c r="A77" s="76" t="s">
        <v>102</v>
      </c>
      <c r="B77" s="1" t="s">
        <v>130</v>
      </c>
      <c r="D77" s="3"/>
      <c r="E77" s="72">
        <f>E75-E76</f>
        <v>330</v>
      </c>
      <c r="F77" s="3"/>
      <c r="G77" s="3"/>
      <c r="H77" s="3"/>
      <c r="I77" s="1"/>
      <c r="J77" s="1"/>
      <c r="K77" s="1"/>
      <c r="L77" s="1"/>
      <c r="M77" s="1"/>
    </row>
    <row r="78" spans="1:13" x14ac:dyDescent="0.25">
      <c r="C78" s="10"/>
    </row>
    <row r="79" spans="1:13" x14ac:dyDescent="0.25">
      <c r="B79" s="9"/>
      <c r="C79" s="10"/>
      <c r="D79" s="10"/>
    </row>
    <row r="80" spans="1:13" x14ac:dyDescent="0.25">
      <c r="B80" s="9"/>
      <c r="C80" s="10"/>
      <c r="D80" s="10"/>
    </row>
    <row r="81" spans="2:4" x14ac:dyDescent="0.25">
      <c r="B81" s="9"/>
      <c r="C81" s="10"/>
      <c r="D81" s="10"/>
    </row>
    <row r="82" spans="2:4" x14ac:dyDescent="0.25">
      <c r="B82" s="9"/>
      <c r="C82" s="10"/>
      <c r="D82" s="10"/>
    </row>
    <row r="83" spans="2:4" x14ac:dyDescent="0.25">
      <c r="B83" s="9"/>
      <c r="C83" s="10"/>
      <c r="D83" s="10"/>
    </row>
    <row r="84" spans="2:4" x14ac:dyDescent="0.25">
      <c r="B84" s="61"/>
      <c r="C84" s="62"/>
      <c r="D84" s="10"/>
    </row>
    <row r="85" spans="2:4" x14ac:dyDescent="0.25">
      <c r="B85" s="61"/>
      <c r="C85" s="62"/>
      <c r="D85" s="10"/>
    </row>
    <row r="86" spans="2:4" x14ac:dyDescent="0.25">
      <c r="B86" s="61"/>
      <c r="C86" s="62"/>
      <c r="D86" s="10"/>
    </row>
    <row r="87" spans="2:4" x14ac:dyDescent="0.25">
      <c r="B87" s="9"/>
      <c r="C87" s="62"/>
      <c r="D87" s="10"/>
    </row>
    <row r="88" spans="2:4" x14ac:dyDescent="0.25">
      <c r="B88" s="9"/>
      <c r="C88" s="62"/>
      <c r="D88" s="10"/>
    </row>
    <row r="89" spans="2:4" x14ac:dyDescent="0.25">
      <c r="B89" s="61"/>
      <c r="C89" s="62"/>
      <c r="D89" s="10"/>
    </row>
    <row r="90" spans="2:4" x14ac:dyDescent="0.25">
      <c r="B90" s="9"/>
      <c r="C90" s="10"/>
      <c r="D90" s="10"/>
    </row>
    <row r="91" spans="2:4" x14ac:dyDescent="0.25">
      <c r="B91" s="9"/>
      <c r="C91" s="10"/>
      <c r="D91" s="10"/>
    </row>
    <row r="92" spans="2:4" x14ac:dyDescent="0.25">
      <c r="B92" s="9"/>
      <c r="C92" s="10"/>
      <c r="D92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"/>
  <sheetViews>
    <sheetView showGridLines="0" showZeros="0" topLeftCell="A14" workbookViewId="0">
      <selection activeCell="L28" sqref="L28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6" width="5.7109375" style="65" customWidth="1"/>
    <col min="7" max="7" width="37.7109375" style="1" bestFit="1" customWidth="1"/>
    <col min="8" max="8" width="8.5703125" style="3" customWidth="1"/>
    <col min="9" max="9" width="8.140625" style="3" bestFit="1" customWidth="1"/>
    <col min="10" max="12" width="11.42578125" style="3"/>
    <col min="13" max="16384" width="11.42578125" style="1"/>
  </cols>
  <sheetData>
    <row r="1" spans="1:27" x14ac:dyDescent="0.25">
      <c r="A1" s="66" t="s">
        <v>132</v>
      </c>
      <c r="C1" s="2"/>
      <c r="D1" s="3"/>
      <c r="F1" s="69"/>
      <c r="G1" s="9"/>
      <c r="H1" s="10"/>
      <c r="I1" s="10"/>
      <c r="J1" s="10"/>
    </row>
    <row r="2" spans="1:27" x14ac:dyDescent="0.25">
      <c r="B2" s="33"/>
      <c r="C2" s="34" t="s">
        <v>11</v>
      </c>
      <c r="D2" s="28"/>
      <c r="F2" s="70" t="s">
        <v>98</v>
      </c>
      <c r="G2" s="9"/>
      <c r="H2" s="10"/>
      <c r="I2" s="10"/>
      <c r="J2" s="10"/>
    </row>
    <row r="3" spans="1:27" x14ac:dyDescent="0.25">
      <c r="B3" s="19">
        <v>1</v>
      </c>
      <c r="C3" s="25" t="s">
        <v>0</v>
      </c>
      <c r="D3" s="5">
        <f>H6</f>
        <v>30365</v>
      </c>
      <c r="F3" s="63">
        <v>1</v>
      </c>
      <c r="G3" s="9" t="s">
        <v>99</v>
      </c>
      <c r="H3" s="10">
        <f>'Oppgave 6.9'!C6</f>
        <v>31000</v>
      </c>
      <c r="I3" s="10"/>
      <c r="J3" s="10"/>
    </row>
    <row r="4" spans="1:27" x14ac:dyDescent="0.25">
      <c r="B4" s="19">
        <v>2</v>
      </c>
      <c r="C4" s="17" t="s">
        <v>1</v>
      </c>
      <c r="D4" s="5"/>
      <c r="F4" s="67" t="s">
        <v>101</v>
      </c>
      <c r="G4" s="9" t="s">
        <v>100</v>
      </c>
      <c r="H4" s="10">
        <f>'Oppgave 6.9'!C44-'Oppgave 6.9'!E44</f>
        <v>550</v>
      </c>
      <c r="I4" s="10"/>
      <c r="J4" s="10"/>
    </row>
    <row r="5" spans="1:27" x14ac:dyDescent="0.25">
      <c r="B5" s="19">
        <v>3</v>
      </c>
      <c r="C5" s="25" t="s">
        <v>2</v>
      </c>
      <c r="D5" s="5">
        <f>-H14</f>
        <v>-22990</v>
      </c>
      <c r="F5" s="67" t="s">
        <v>101</v>
      </c>
      <c r="G5" s="9" t="s">
        <v>71</v>
      </c>
      <c r="H5" s="10">
        <f>'Oppgave 6.9'!C15</f>
        <v>85</v>
      </c>
      <c r="I5" s="10"/>
      <c r="J5" s="10"/>
    </row>
    <row r="6" spans="1:27" x14ac:dyDescent="0.25">
      <c r="B6" s="19">
        <v>4</v>
      </c>
      <c r="C6" s="25" t="s">
        <v>12</v>
      </c>
      <c r="D6" s="5">
        <f>-H23</f>
        <v>-6272</v>
      </c>
      <c r="F6" s="71" t="s">
        <v>102</v>
      </c>
      <c r="G6" s="9" t="s">
        <v>103</v>
      </c>
      <c r="H6" s="72">
        <f>H3-H4-H5</f>
        <v>30365</v>
      </c>
      <c r="I6" s="10"/>
      <c r="J6" s="10"/>
    </row>
    <row r="7" spans="1:27" x14ac:dyDescent="0.25">
      <c r="B7" s="19">
        <v>5</v>
      </c>
      <c r="C7" s="17" t="s">
        <v>13</v>
      </c>
      <c r="D7" s="5"/>
      <c r="F7" s="69"/>
      <c r="G7" s="9"/>
      <c r="H7" s="10"/>
      <c r="I7" s="10"/>
      <c r="J7" s="10"/>
    </row>
    <row r="8" spans="1:27" x14ac:dyDescent="0.25">
      <c r="B8" s="19">
        <v>6</v>
      </c>
      <c r="C8" s="17" t="s">
        <v>14</v>
      </c>
      <c r="D8" s="5">
        <f>'Oppgave 6.9'!C20</f>
        <v>10</v>
      </c>
      <c r="F8" s="63">
        <v>3</v>
      </c>
      <c r="G8" s="9" t="s">
        <v>67</v>
      </c>
      <c r="H8" s="10">
        <f>'Oppgave 6.9'!C10</f>
        <v>18000</v>
      </c>
      <c r="I8" s="10"/>
      <c r="J8" s="10"/>
    </row>
    <row r="9" spans="1:27" x14ac:dyDescent="0.25">
      <c r="B9" s="19">
        <v>7</v>
      </c>
      <c r="C9" s="17" t="s">
        <v>15</v>
      </c>
      <c r="D9" s="5">
        <f>-H18</f>
        <v>-145</v>
      </c>
      <c r="F9" s="71" t="s">
        <v>105</v>
      </c>
      <c r="G9" s="9" t="s">
        <v>104</v>
      </c>
      <c r="H9" s="73">
        <f>'Oppgave 6.9'!C43-'Oppgave 6.9'!E43</f>
        <v>450</v>
      </c>
      <c r="I9" s="10"/>
      <c r="J9" s="10"/>
    </row>
    <row r="10" spans="1:27" x14ac:dyDescent="0.25">
      <c r="B10" s="19">
        <v>8</v>
      </c>
      <c r="C10" s="17" t="s">
        <v>16</v>
      </c>
      <c r="D10" s="5">
        <f>-H30</f>
        <v>-658</v>
      </c>
      <c r="F10" s="71" t="s">
        <v>102</v>
      </c>
      <c r="G10" s="9" t="s">
        <v>106</v>
      </c>
      <c r="H10" s="10">
        <f>SUM(H8:H9)</f>
        <v>18450</v>
      </c>
      <c r="I10" s="10"/>
      <c r="J10" s="10"/>
    </row>
    <row r="11" spans="1:27" x14ac:dyDescent="0.25">
      <c r="B11" s="19">
        <v>9</v>
      </c>
      <c r="C11" s="17" t="s">
        <v>17</v>
      </c>
      <c r="D11" s="5"/>
      <c r="F11" s="71" t="s">
        <v>105</v>
      </c>
      <c r="G11" s="9" t="s">
        <v>107</v>
      </c>
      <c r="H11" s="73">
        <f>'Oppgave 6.9'!E63-'Oppgave 6.9'!C63</f>
        <v>140</v>
      </c>
      <c r="I11" s="10"/>
      <c r="J11" s="10"/>
    </row>
    <row r="12" spans="1:27" x14ac:dyDescent="0.25">
      <c r="B12" s="19">
        <v>10</v>
      </c>
      <c r="C12" s="17" t="s">
        <v>18</v>
      </c>
      <c r="D12" s="5"/>
      <c r="F12" s="71" t="s">
        <v>102</v>
      </c>
      <c r="G12" s="9" t="s">
        <v>108</v>
      </c>
      <c r="H12" s="10">
        <f>H10+H11</f>
        <v>18590</v>
      </c>
      <c r="I12" s="10"/>
      <c r="J12" s="10"/>
    </row>
    <row r="13" spans="1:27" s="36" customFormat="1" ht="23.25" x14ac:dyDescent="0.35">
      <c r="A13" s="1"/>
      <c r="B13" s="19">
        <v>11</v>
      </c>
      <c r="C13" s="35" t="s">
        <v>40</v>
      </c>
      <c r="D13" s="4">
        <f>SUM(D3:D12)</f>
        <v>310</v>
      </c>
      <c r="E13" s="1"/>
      <c r="F13" s="71" t="s">
        <v>105</v>
      </c>
      <c r="G13" s="9" t="s">
        <v>70</v>
      </c>
      <c r="H13" s="10">
        <f>'Oppgave 6.9'!C14</f>
        <v>4400</v>
      </c>
      <c r="I13" s="10"/>
      <c r="J13" s="10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B14" s="19"/>
      <c r="C14" s="20"/>
      <c r="D14" s="31"/>
      <c r="F14" s="71" t="s">
        <v>102</v>
      </c>
      <c r="G14" s="9" t="s">
        <v>109</v>
      </c>
      <c r="H14" s="72">
        <f>SUM(H12:H13)</f>
        <v>22990</v>
      </c>
      <c r="I14" s="10"/>
      <c r="J14" s="10"/>
    </row>
    <row r="15" spans="1:27" x14ac:dyDescent="0.25">
      <c r="B15" s="19"/>
      <c r="C15" s="21" t="s">
        <v>19</v>
      </c>
      <c r="D15" s="30"/>
      <c r="F15" s="71"/>
      <c r="G15" s="9"/>
      <c r="H15" s="10"/>
      <c r="I15" s="10"/>
      <c r="J15" s="10"/>
    </row>
    <row r="16" spans="1:27" x14ac:dyDescent="0.25">
      <c r="B16" s="19">
        <v>27</v>
      </c>
      <c r="C16" s="17" t="s">
        <v>20</v>
      </c>
      <c r="D16" s="5">
        <v>430</v>
      </c>
      <c r="F16" s="64">
        <v>6</v>
      </c>
      <c r="G16" s="9" t="s">
        <v>73</v>
      </c>
      <c r="H16" s="10">
        <f>'Oppgave 6.9'!C22</f>
        <v>150</v>
      </c>
      <c r="I16" s="10"/>
      <c r="J16" s="10"/>
    </row>
    <row r="17" spans="1:13" x14ac:dyDescent="0.25">
      <c r="B17" s="19">
        <v>28</v>
      </c>
      <c r="C17" s="17" t="s">
        <v>21</v>
      </c>
      <c r="D17" s="5">
        <v>-2330</v>
      </c>
      <c r="F17" s="71" t="s">
        <v>101</v>
      </c>
      <c r="G17" s="9" t="s">
        <v>119</v>
      </c>
      <c r="H17" s="10">
        <v>5</v>
      </c>
      <c r="I17" s="10"/>
      <c r="J17" s="10"/>
    </row>
    <row r="18" spans="1:13" x14ac:dyDescent="0.25">
      <c r="B18" s="19">
        <v>29</v>
      </c>
      <c r="C18" s="17" t="s">
        <v>22</v>
      </c>
      <c r="D18" s="5"/>
      <c r="F18" s="71" t="s">
        <v>102</v>
      </c>
      <c r="G18" s="9" t="s">
        <v>120</v>
      </c>
      <c r="H18" s="72">
        <f>H16-H17</f>
        <v>145</v>
      </c>
      <c r="I18" s="10"/>
      <c r="J18" s="10"/>
    </row>
    <row r="19" spans="1:13" x14ac:dyDescent="0.25">
      <c r="B19" s="19">
        <v>30</v>
      </c>
      <c r="C19" s="17" t="s">
        <v>23</v>
      </c>
      <c r="D19" s="5"/>
      <c r="F19" s="69"/>
      <c r="G19" s="9"/>
      <c r="H19" s="10"/>
      <c r="I19" s="10"/>
      <c r="J19" s="10"/>
    </row>
    <row r="20" spans="1:13" x14ac:dyDescent="0.25">
      <c r="B20" s="19">
        <v>31</v>
      </c>
      <c r="C20" s="17" t="s">
        <v>24</v>
      </c>
      <c r="D20" s="5"/>
      <c r="F20" s="63">
        <v>4</v>
      </c>
      <c r="G20" s="9" t="s">
        <v>110</v>
      </c>
      <c r="H20" s="10">
        <f>'Oppgave 6.9'!C11</f>
        <v>6320</v>
      </c>
      <c r="I20" s="10"/>
      <c r="J20" s="10"/>
    </row>
    <row r="21" spans="1:13" x14ac:dyDescent="0.25">
      <c r="B21" s="19">
        <v>32</v>
      </c>
      <c r="C21" s="17" t="s">
        <v>25</v>
      </c>
      <c r="D21" s="5"/>
      <c r="F21" s="67" t="s">
        <v>101</v>
      </c>
      <c r="G21" s="9" t="s">
        <v>111</v>
      </c>
      <c r="H21" s="10">
        <f>'Oppgave 6.9'!C66-'Oppgave 6.9'!E66</f>
        <v>15</v>
      </c>
      <c r="I21" s="10"/>
      <c r="J21" s="10"/>
    </row>
    <row r="22" spans="1:13" s="36" customFormat="1" ht="23.25" x14ac:dyDescent="0.35">
      <c r="A22" s="1"/>
      <c r="B22" s="19">
        <v>33</v>
      </c>
      <c r="C22" s="22" t="s">
        <v>41</v>
      </c>
      <c r="D22" s="11">
        <f>SUM(D16:D21)</f>
        <v>-1900</v>
      </c>
      <c r="E22" s="1"/>
      <c r="F22" s="67" t="s">
        <v>101</v>
      </c>
      <c r="G22" s="9" t="s">
        <v>112</v>
      </c>
      <c r="H22" s="10">
        <f>'Oppgave 6.9'!C68-'Oppgave 6.9'!E68</f>
        <v>33</v>
      </c>
      <c r="I22" s="10"/>
      <c r="J22" s="10"/>
      <c r="K22" s="3"/>
      <c r="L22" s="3"/>
      <c r="M22" s="1"/>
    </row>
    <row r="23" spans="1:13" x14ac:dyDescent="0.25">
      <c r="B23" s="19"/>
      <c r="C23" s="20"/>
      <c r="D23" s="29"/>
      <c r="F23" s="71" t="s">
        <v>102</v>
      </c>
      <c r="G23" s="9" t="s">
        <v>113</v>
      </c>
      <c r="H23" s="72">
        <f>H20-H21-H22</f>
        <v>6272</v>
      </c>
      <c r="I23" s="10"/>
      <c r="J23" s="10"/>
    </row>
    <row r="24" spans="1:13" x14ac:dyDescent="0.25">
      <c r="B24" s="19"/>
      <c r="C24" s="21" t="s">
        <v>35</v>
      </c>
      <c r="D24" s="30"/>
      <c r="F24" s="69"/>
      <c r="G24" s="9"/>
      <c r="H24" s="10"/>
      <c r="I24" s="10"/>
      <c r="J24" s="10"/>
    </row>
    <row r="25" spans="1:13" x14ac:dyDescent="0.25">
      <c r="B25" s="19">
        <v>34</v>
      </c>
      <c r="C25" s="17" t="s">
        <v>26</v>
      </c>
      <c r="D25" s="5">
        <v>980</v>
      </c>
      <c r="F25" s="63">
        <v>8</v>
      </c>
      <c r="G25" s="9" t="s">
        <v>75</v>
      </c>
      <c r="H25" s="10">
        <f>'Oppgave 6.9'!C27</f>
        <v>280</v>
      </c>
      <c r="I25" s="10"/>
      <c r="J25" s="10"/>
    </row>
    <row r="26" spans="1:13" x14ac:dyDescent="0.25">
      <c r="B26" s="19">
        <v>35</v>
      </c>
      <c r="C26" s="23" t="s">
        <v>27</v>
      </c>
      <c r="D26" s="5"/>
      <c r="F26" s="67" t="s">
        <v>101</v>
      </c>
      <c r="G26" s="9" t="s">
        <v>114</v>
      </c>
      <c r="H26" s="10">
        <f>'Oppgave 6.9'!C57-'Oppgave 6.9'!E57</f>
        <v>90</v>
      </c>
      <c r="I26" s="10"/>
      <c r="J26" s="10"/>
    </row>
    <row r="27" spans="1:13" x14ac:dyDescent="0.25">
      <c r="B27" s="19">
        <v>36</v>
      </c>
      <c r="C27" s="17" t="s">
        <v>28</v>
      </c>
      <c r="D27" s="5">
        <v>-140</v>
      </c>
      <c r="F27" s="71" t="s">
        <v>105</v>
      </c>
      <c r="G27" s="9" t="s">
        <v>115</v>
      </c>
      <c r="H27" s="73">
        <f>'Oppgave 6.9'!E64-'Oppgave 6.9'!C64</f>
        <v>396</v>
      </c>
      <c r="I27" s="10"/>
      <c r="J27" s="10"/>
    </row>
    <row r="28" spans="1:13" x14ac:dyDescent="0.25">
      <c r="B28" s="19">
        <v>37</v>
      </c>
      <c r="C28" s="17" t="s">
        <v>29</v>
      </c>
      <c r="D28" s="5"/>
      <c r="F28" s="71" t="s">
        <v>102</v>
      </c>
      <c r="G28" s="9" t="s">
        <v>116</v>
      </c>
      <c r="H28" s="10">
        <f>H25-H26+H27</f>
        <v>586</v>
      </c>
      <c r="I28" s="10"/>
      <c r="J28" s="10"/>
    </row>
    <row r="29" spans="1:13" x14ac:dyDescent="0.25">
      <c r="B29" s="19">
        <v>38</v>
      </c>
      <c r="C29" s="17" t="s">
        <v>3</v>
      </c>
      <c r="D29" s="5"/>
      <c r="F29" s="71" t="s">
        <v>105</v>
      </c>
      <c r="G29" s="9" t="s">
        <v>117</v>
      </c>
      <c r="H29" s="10">
        <f>'Oppgave 6.9'!E65-'Oppgave 6.9'!C65</f>
        <v>72</v>
      </c>
      <c r="I29" s="10"/>
      <c r="J29" s="10"/>
    </row>
    <row r="30" spans="1:13" x14ac:dyDescent="0.25">
      <c r="B30" s="19">
        <v>39</v>
      </c>
      <c r="C30" s="17" t="s">
        <v>30</v>
      </c>
      <c r="D30" s="5"/>
      <c r="F30" s="71" t="s">
        <v>102</v>
      </c>
      <c r="G30" s="9" t="s">
        <v>118</v>
      </c>
      <c r="H30" s="72">
        <f>H28+H29</f>
        <v>658</v>
      </c>
      <c r="I30" s="10"/>
      <c r="J30" s="10"/>
    </row>
    <row r="31" spans="1:13" x14ac:dyDescent="0.25">
      <c r="B31" s="19">
        <v>40</v>
      </c>
      <c r="C31" s="17" t="s">
        <v>31</v>
      </c>
      <c r="D31" s="5"/>
      <c r="F31" s="69"/>
      <c r="G31" s="9"/>
      <c r="H31" s="10"/>
      <c r="I31" s="10"/>
      <c r="J31" s="10"/>
    </row>
    <row r="32" spans="1:13" x14ac:dyDescent="0.25">
      <c r="B32" s="19">
        <v>41</v>
      </c>
      <c r="C32" s="17" t="s">
        <v>36</v>
      </c>
      <c r="D32" s="5">
        <v>-175</v>
      </c>
      <c r="F32" s="69"/>
      <c r="G32" s="9"/>
      <c r="H32" s="10"/>
      <c r="I32" s="10"/>
      <c r="J32" s="10"/>
    </row>
    <row r="33" spans="1:41" x14ac:dyDescent="0.25">
      <c r="B33" s="19">
        <v>42</v>
      </c>
      <c r="C33" s="17" t="s">
        <v>32</v>
      </c>
      <c r="D33" s="5"/>
      <c r="F33" s="69"/>
      <c r="G33" s="9"/>
      <c r="H33" s="10"/>
      <c r="I33" s="10"/>
      <c r="J33" s="10"/>
    </row>
    <row r="34" spans="1:41" x14ac:dyDescent="0.25">
      <c r="B34" s="19">
        <v>43</v>
      </c>
      <c r="C34" s="17" t="s">
        <v>34</v>
      </c>
      <c r="D34" s="7"/>
      <c r="F34" s="69"/>
      <c r="G34" s="9"/>
      <c r="H34" s="10"/>
      <c r="I34" s="10"/>
      <c r="J34" s="10"/>
    </row>
    <row r="35" spans="1:41" x14ac:dyDescent="0.25">
      <c r="B35" s="19">
        <v>44</v>
      </c>
      <c r="C35" s="17" t="s">
        <v>33</v>
      </c>
      <c r="D35" s="8"/>
      <c r="F35" s="69"/>
      <c r="G35" s="9"/>
      <c r="H35" s="10"/>
      <c r="I35" s="10"/>
      <c r="J35" s="10"/>
    </row>
    <row r="36" spans="1:41" s="36" customFormat="1" ht="23.25" x14ac:dyDescent="0.35">
      <c r="A36" s="1"/>
      <c r="B36" s="19">
        <v>45</v>
      </c>
      <c r="C36" s="22" t="s">
        <v>42</v>
      </c>
      <c r="D36" s="4">
        <f>SUM(D25:D35)</f>
        <v>665</v>
      </c>
      <c r="E36" s="1"/>
      <c r="F36" s="69"/>
      <c r="G36" s="9"/>
      <c r="H36" s="10"/>
      <c r="I36" s="10"/>
      <c r="J36" s="10"/>
      <c r="K36" s="3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41" x14ac:dyDescent="0.25">
      <c r="B37" s="19"/>
      <c r="C37" s="24"/>
      <c r="D37" s="28"/>
      <c r="F37" s="69"/>
      <c r="G37" s="9"/>
      <c r="H37" s="10"/>
      <c r="I37" s="10"/>
      <c r="J37" s="10"/>
    </row>
    <row r="38" spans="1:41" x14ac:dyDescent="0.25">
      <c r="B38" s="19">
        <v>46</v>
      </c>
      <c r="C38" s="25" t="s">
        <v>4</v>
      </c>
      <c r="D38" s="6"/>
      <c r="F38" s="69"/>
      <c r="G38" s="9"/>
      <c r="H38" s="10"/>
      <c r="I38" s="10"/>
      <c r="J38" s="10"/>
    </row>
    <row r="39" spans="1:41" x14ac:dyDescent="0.25">
      <c r="B39" s="19"/>
      <c r="C39" s="24"/>
      <c r="D39" s="28"/>
      <c r="F39" s="69"/>
      <c r="G39" s="9"/>
      <c r="H39" s="10"/>
      <c r="I39" s="10"/>
      <c r="J39" s="10"/>
    </row>
    <row r="40" spans="1:41" x14ac:dyDescent="0.25">
      <c r="B40" s="19">
        <v>47</v>
      </c>
      <c r="C40" s="17" t="s">
        <v>95</v>
      </c>
      <c r="D40" s="5">
        <f>D36+D22+D13</f>
        <v>-925</v>
      </c>
      <c r="F40" s="69"/>
      <c r="G40" s="9"/>
      <c r="H40" s="10"/>
      <c r="I40" s="10"/>
      <c r="J40" s="10"/>
    </row>
    <row r="41" spans="1:41" x14ac:dyDescent="0.25">
      <c r="B41" s="19">
        <v>48</v>
      </c>
      <c r="C41" s="17" t="s">
        <v>5</v>
      </c>
      <c r="D41" s="6">
        <v>1500</v>
      </c>
      <c r="F41" s="69"/>
      <c r="G41" s="9"/>
      <c r="H41" s="10"/>
      <c r="I41" s="10"/>
      <c r="J41" s="10"/>
    </row>
    <row r="42" spans="1:41" s="36" customFormat="1" ht="23.25" x14ac:dyDescent="0.35">
      <c r="B42" s="26">
        <v>49</v>
      </c>
      <c r="C42" s="27" t="s">
        <v>94</v>
      </c>
      <c r="D42" s="11">
        <f>SUM(D40:D41)</f>
        <v>575</v>
      </c>
      <c r="E42" s="1"/>
      <c r="F42" s="69"/>
      <c r="G42" s="9"/>
      <c r="H42" s="10"/>
      <c r="I42" s="10"/>
      <c r="J42" s="10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C43" s="9"/>
      <c r="D43" s="10"/>
      <c r="F43" s="69"/>
      <c r="G43" s="9"/>
      <c r="H43" s="10"/>
      <c r="I43" s="10"/>
      <c r="J43" s="10"/>
    </row>
    <row r="44" spans="1:41" x14ac:dyDescent="0.25">
      <c r="F44" s="69"/>
      <c r="G44" s="9"/>
      <c r="H44" s="10"/>
      <c r="I44" s="10"/>
      <c r="J44" s="10"/>
    </row>
    <row r="45" spans="1:41" x14ac:dyDescent="0.25">
      <c r="F45" s="69"/>
      <c r="G45" s="9"/>
      <c r="H45" s="10"/>
      <c r="I45" s="10"/>
      <c r="J45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6"/>
  <sheetViews>
    <sheetView showGridLines="0" showZeros="0" tabSelected="1" workbookViewId="0">
      <selection activeCell="M23" sqref="M23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5.42578125" style="12" customWidth="1"/>
    <col min="5" max="5" width="4.7109375" style="1" customWidth="1"/>
    <col min="6" max="6" width="36.85546875" style="1" customWidth="1"/>
    <col min="7" max="7" width="7" style="1" customWidth="1"/>
    <col min="8" max="10" width="11.42578125" style="1"/>
    <col min="11" max="16384" width="11.42578125" style="12"/>
  </cols>
  <sheetData>
    <row r="1" spans="1:11" s="2" customFormat="1" x14ac:dyDescent="0.25">
      <c r="A1" s="2" t="s">
        <v>133</v>
      </c>
      <c r="C1" s="74"/>
      <c r="E1" s="2" t="s">
        <v>98</v>
      </c>
    </row>
    <row r="2" spans="1:11" x14ac:dyDescent="0.25">
      <c r="A2" s="13"/>
      <c r="B2" s="14" t="s">
        <v>11</v>
      </c>
      <c r="C2" s="28"/>
    </row>
    <row r="3" spans="1:11" x14ac:dyDescent="0.25">
      <c r="A3" s="15">
        <v>12</v>
      </c>
      <c r="B3" s="16" t="s">
        <v>6</v>
      </c>
      <c r="C3" s="5">
        <f>'Oppgave 6.9'!C25</f>
        <v>1295</v>
      </c>
    </row>
    <row r="4" spans="1:11" x14ac:dyDescent="0.25">
      <c r="A4" s="15">
        <v>13</v>
      </c>
      <c r="B4" s="16" t="s">
        <v>7</v>
      </c>
      <c r="C4" s="7">
        <f>-'Direkte metode'!H28</f>
        <v>-586</v>
      </c>
      <c r="E4" s="41">
        <v>13</v>
      </c>
      <c r="F4" s="1" t="s">
        <v>121</v>
      </c>
    </row>
    <row r="5" spans="1:11" x14ac:dyDescent="0.25">
      <c r="A5" s="15">
        <v>14</v>
      </c>
      <c r="B5" s="16" t="s">
        <v>122</v>
      </c>
      <c r="C5" s="7">
        <f>-'Oppgave 6.9'!C7</f>
        <v>-100</v>
      </c>
    </row>
    <row r="6" spans="1:11" x14ac:dyDescent="0.25">
      <c r="A6" s="15">
        <v>15</v>
      </c>
      <c r="B6" s="16" t="s">
        <v>8</v>
      </c>
      <c r="C6" s="7">
        <f>'Oppgave 6.9'!C12+'Oppgave 6.9'!C13</f>
        <v>900</v>
      </c>
    </row>
    <row r="7" spans="1:11" x14ac:dyDescent="0.25">
      <c r="A7" s="15">
        <v>16</v>
      </c>
      <c r="B7" s="16" t="s">
        <v>37</v>
      </c>
      <c r="C7" s="7"/>
    </row>
    <row r="8" spans="1:11" x14ac:dyDescent="0.25">
      <c r="A8" s="15">
        <v>17</v>
      </c>
      <c r="B8" s="16" t="s">
        <v>123</v>
      </c>
      <c r="C8" s="7">
        <f>-'Oppgave 6.9'!C21</f>
        <v>-40</v>
      </c>
    </row>
    <row r="9" spans="1:11" x14ac:dyDescent="0.25">
      <c r="A9" s="15">
        <v>18</v>
      </c>
      <c r="B9" s="16" t="s">
        <v>39</v>
      </c>
      <c r="C9" s="7"/>
    </row>
    <row r="10" spans="1:11" x14ac:dyDescent="0.25">
      <c r="A10" s="15">
        <v>19</v>
      </c>
      <c r="B10" s="16" t="s">
        <v>124</v>
      </c>
      <c r="C10" s="7">
        <f>'Oppgave 6.9'!E43-'Oppgave 6.9'!C43</f>
        <v>-450</v>
      </c>
    </row>
    <row r="11" spans="1:11" x14ac:dyDescent="0.25">
      <c r="A11" s="15">
        <v>20</v>
      </c>
      <c r="B11" s="16" t="s">
        <v>100</v>
      </c>
      <c r="C11" s="7">
        <f>'Oppgave 6.9'!E44-'Oppgave 6.9'!C44</f>
        <v>-550</v>
      </c>
    </row>
    <row r="12" spans="1:11" x14ac:dyDescent="0.25">
      <c r="A12" s="15">
        <v>21</v>
      </c>
      <c r="B12" s="16" t="s">
        <v>107</v>
      </c>
      <c r="C12" s="7">
        <f>'Oppgave 6.9'!C63-'Oppgave 6.9'!E63</f>
        <v>-140</v>
      </c>
      <c r="K12" s="1"/>
    </row>
    <row r="13" spans="1:11" x14ac:dyDescent="0.25">
      <c r="A13" s="15">
        <v>22</v>
      </c>
      <c r="B13" s="16" t="s">
        <v>9</v>
      </c>
      <c r="C13" s="7"/>
      <c r="E13" s="9"/>
      <c r="F13" s="9"/>
      <c r="G13" s="10"/>
      <c r="K13" s="1"/>
    </row>
    <row r="14" spans="1:11" x14ac:dyDescent="0.25">
      <c r="A14" s="15">
        <v>23</v>
      </c>
      <c r="B14" s="16" t="s">
        <v>38</v>
      </c>
      <c r="C14" s="7">
        <f>H19</f>
        <v>-19</v>
      </c>
      <c r="E14" s="63">
        <v>23</v>
      </c>
      <c r="F14" s="75" t="s">
        <v>125</v>
      </c>
      <c r="G14" s="10"/>
      <c r="K14" s="1"/>
    </row>
    <row r="15" spans="1:11" x14ac:dyDescent="0.25">
      <c r="A15" s="15">
        <v>24</v>
      </c>
      <c r="B15" s="17" t="s">
        <v>17</v>
      </c>
      <c r="C15" s="7"/>
      <c r="E15" s="71" t="s">
        <v>105</v>
      </c>
      <c r="F15" s="9" t="s">
        <v>111</v>
      </c>
      <c r="G15" s="10"/>
      <c r="H15" s="3">
        <f>'Direkte metode'!H21</f>
        <v>15</v>
      </c>
      <c r="K15" s="1"/>
    </row>
    <row r="16" spans="1:11" x14ac:dyDescent="0.25">
      <c r="A16" s="15">
        <v>25</v>
      </c>
      <c r="B16" s="17" t="s">
        <v>18</v>
      </c>
      <c r="C16" s="8"/>
      <c r="E16" s="71" t="s">
        <v>105</v>
      </c>
      <c r="F16" s="9" t="s">
        <v>112</v>
      </c>
      <c r="G16" s="10"/>
      <c r="H16" s="3">
        <f>'Direkte metode'!H22</f>
        <v>33</v>
      </c>
      <c r="K16" s="1"/>
    </row>
    <row r="17" spans="1:32" s="32" customFormat="1" ht="23.25" x14ac:dyDescent="0.35">
      <c r="A17" s="15">
        <v>26</v>
      </c>
      <c r="B17" s="18" t="s">
        <v>10</v>
      </c>
      <c r="C17" s="11">
        <f>SUM(C3:C16)</f>
        <v>310</v>
      </c>
      <c r="D17" s="12"/>
      <c r="E17" s="71" t="s">
        <v>105</v>
      </c>
      <c r="F17" s="9" t="s">
        <v>119</v>
      </c>
      <c r="G17" s="10"/>
      <c r="H17" s="3">
        <f>'Oppgave 6.9'!C69-'Oppgave 6.9'!E69</f>
        <v>5</v>
      </c>
      <c r="I17" s="1"/>
      <c r="J17" s="1"/>
      <c r="K17" s="1"/>
      <c r="L17" s="12"/>
      <c r="M17" s="12"/>
      <c r="N17" s="12"/>
    </row>
    <row r="18" spans="1:32" x14ac:dyDescent="0.25">
      <c r="A18" s="19"/>
      <c r="B18" s="20"/>
      <c r="C18" s="31"/>
      <c r="E18" s="68" t="s">
        <v>101</v>
      </c>
      <c r="F18" s="1" t="s">
        <v>126</v>
      </c>
      <c r="H18" s="3">
        <f>'Oppgave 6.9'!E65-'Oppgave 6.9'!C65</f>
        <v>72</v>
      </c>
      <c r="K18" s="1"/>
    </row>
    <row r="19" spans="1:32" x14ac:dyDescent="0.25">
      <c r="A19" s="19"/>
      <c r="B19" s="21" t="s">
        <v>19</v>
      </c>
      <c r="C19" s="30"/>
      <c r="E19" s="76" t="s">
        <v>102</v>
      </c>
      <c r="F19" s="1" t="s">
        <v>127</v>
      </c>
      <c r="H19" s="72">
        <f>H15+H16+H17-H18</f>
        <v>-19</v>
      </c>
      <c r="K19" s="1"/>
    </row>
    <row r="20" spans="1:32" x14ac:dyDescent="0.25">
      <c r="A20" s="19">
        <v>27</v>
      </c>
      <c r="B20" s="17" t="s">
        <v>20</v>
      </c>
      <c r="C20" s="5">
        <v>430</v>
      </c>
      <c r="K20" s="1"/>
    </row>
    <row r="21" spans="1:32" x14ac:dyDescent="0.25">
      <c r="A21" s="19">
        <v>28</v>
      </c>
      <c r="B21" s="17" t="s">
        <v>21</v>
      </c>
      <c r="C21" s="5">
        <v>-2330</v>
      </c>
      <c r="K21" s="1"/>
    </row>
    <row r="22" spans="1:32" x14ac:dyDescent="0.25">
      <c r="A22" s="19">
        <v>29</v>
      </c>
      <c r="B22" s="17" t="s">
        <v>22</v>
      </c>
      <c r="C22" s="5"/>
      <c r="K22" s="1"/>
    </row>
    <row r="23" spans="1:32" x14ac:dyDescent="0.25">
      <c r="A23" s="19">
        <v>30</v>
      </c>
      <c r="B23" s="17" t="s">
        <v>23</v>
      </c>
      <c r="C23" s="5"/>
      <c r="K23" s="1"/>
    </row>
    <row r="24" spans="1:32" x14ac:dyDescent="0.25">
      <c r="A24" s="19">
        <v>31</v>
      </c>
      <c r="B24" s="17" t="s">
        <v>24</v>
      </c>
      <c r="C24" s="5"/>
      <c r="K24" s="1"/>
    </row>
    <row r="25" spans="1:32" x14ac:dyDescent="0.25">
      <c r="A25" s="19">
        <v>32</v>
      </c>
      <c r="B25" s="17" t="s">
        <v>25</v>
      </c>
      <c r="C25" s="5"/>
      <c r="K25" s="1"/>
    </row>
    <row r="26" spans="1:32" s="32" customFormat="1" ht="23.25" x14ac:dyDescent="0.35">
      <c r="A26" s="19">
        <v>33</v>
      </c>
      <c r="B26" s="22" t="s">
        <v>41</v>
      </c>
      <c r="C26" s="11">
        <f>SUM(C20:C25)</f>
        <v>-1900</v>
      </c>
      <c r="D26" s="12"/>
      <c r="E26" s="1"/>
      <c r="F26" s="1"/>
      <c r="G26" s="1"/>
      <c r="H26" s="1"/>
      <c r="I26" s="1"/>
      <c r="J26" s="1"/>
      <c r="K26" s="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25">
      <c r="A27" s="19"/>
      <c r="B27" s="20"/>
      <c r="C27" s="29"/>
      <c r="K27" s="1"/>
    </row>
    <row r="28" spans="1:32" x14ac:dyDescent="0.25">
      <c r="A28" s="19"/>
      <c r="B28" s="21" t="s">
        <v>35</v>
      </c>
      <c r="C28" s="30"/>
      <c r="K28" s="1"/>
    </row>
    <row r="29" spans="1:32" x14ac:dyDescent="0.25">
      <c r="A29" s="19">
        <v>34</v>
      </c>
      <c r="B29" s="17" t="s">
        <v>26</v>
      </c>
      <c r="C29" s="5">
        <v>980</v>
      </c>
      <c r="K29" s="1"/>
    </row>
    <row r="30" spans="1:32" x14ac:dyDescent="0.25">
      <c r="A30" s="19">
        <v>35</v>
      </c>
      <c r="B30" s="23" t="s">
        <v>27</v>
      </c>
      <c r="C30" s="5"/>
      <c r="K30" s="1"/>
    </row>
    <row r="31" spans="1:32" x14ac:dyDescent="0.25">
      <c r="A31" s="19">
        <v>36</v>
      </c>
      <c r="B31" s="17" t="s">
        <v>28</v>
      </c>
      <c r="C31" s="5">
        <v>-140</v>
      </c>
      <c r="K31" s="1"/>
    </row>
    <row r="32" spans="1:32" x14ac:dyDescent="0.25">
      <c r="A32" s="19">
        <v>37</v>
      </c>
      <c r="B32" s="17" t="s">
        <v>29</v>
      </c>
      <c r="C32" s="5"/>
      <c r="K32" s="1"/>
    </row>
    <row r="33" spans="1:25" x14ac:dyDescent="0.25">
      <c r="A33" s="19">
        <v>38</v>
      </c>
      <c r="B33" s="17" t="s">
        <v>3</v>
      </c>
      <c r="C33" s="5"/>
      <c r="K33" s="1"/>
    </row>
    <row r="34" spans="1:25" x14ac:dyDescent="0.25">
      <c r="A34" s="19">
        <v>39</v>
      </c>
      <c r="B34" s="17" t="s">
        <v>30</v>
      </c>
      <c r="C34" s="5"/>
      <c r="K34" s="1"/>
    </row>
    <row r="35" spans="1:25" x14ac:dyDescent="0.25">
      <c r="A35" s="19">
        <v>40</v>
      </c>
      <c r="B35" s="17" t="s">
        <v>31</v>
      </c>
      <c r="C35" s="5"/>
    </row>
    <row r="36" spans="1:25" x14ac:dyDescent="0.25">
      <c r="A36" s="19">
        <v>41</v>
      </c>
      <c r="B36" s="17" t="s">
        <v>36</v>
      </c>
      <c r="C36" s="5">
        <v>-175</v>
      </c>
    </row>
    <row r="37" spans="1:25" x14ac:dyDescent="0.25">
      <c r="A37" s="19">
        <v>42</v>
      </c>
      <c r="B37" s="17" t="s">
        <v>32</v>
      </c>
      <c r="C37" s="5"/>
    </row>
    <row r="38" spans="1:25" x14ac:dyDescent="0.25">
      <c r="A38" s="19">
        <v>43</v>
      </c>
      <c r="B38" s="17" t="s">
        <v>34</v>
      </c>
      <c r="C38" s="7"/>
    </row>
    <row r="39" spans="1:25" x14ac:dyDescent="0.25">
      <c r="A39" s="19">
        <v>44</v>
      </c>
      <c r="B39" s="17" t="s">
        <v>33</v>
      </c>
      <c r="C39" s="8"/>
    </row>
    <row r="40" spans="1:25" s="32" customFormat="1" ht="23.25" x14ac:dyDescent="0.35">
      <c r="A40" s="19">
        <v>45</v>
      </c>
      <c r="B40" s="22" t="s">
        <v>42</v>
      </c>
      <c r="C40" s="4">
        <f>SUM(C29:C39)</f>
        <v>665</v>
      </c>
      <c r="D40" s="12"/>
      <c r="E40" s="1"/>
      <c r="F40" s="1"/>
      <c r="G40" s="1"/>
      <c r="H40" s="1"/>
      <c r="I40" s="1"/>
      <c r="J40" s="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25">
      <c r="A41" s="19"/>
      <c r="B41" s="24"/>
      <c r="C41" s="28"/>
    </row>
    <row r="42" spans="1:25" x14ac:dyDescent="0.25">
      <c r="A42" s="19">
        <v>46</v>
      </c>
      <c r="B42" s="25" t="s">
        <v>4</v>
      </c>
      <c r="C42" s="6"/>
    </row>
    <row r="43" spans="1:25" x14ac:dyDescent="0.25">
      <c r="A43" s="19"/>
      <c r="B43" s="24"/>
      <c r="C43" s="28"/>
    </row>
    <row r="44" spans="1:25" x14ac:dyDescent="0.25">
      <c r="A44" s="19">
        <v>47</v>
      </c>
      <c r="B44" s="17" t="s">
        <v>93</v>
      </c>
      <c r="C44" s="5">
        <f>C40+C26+C17</f>
        <v>-925</v>
      </c>
    </row>
    <row r="45" spans="1:25" x14ac:dyDescent="0.25">
      <c r="A45" s="19">
        <v>48</v>
      </c>
      <c r="B45" s="17" t="s">
        <v>5</v>
      </c>
      <c r="C45" s="6">
        <v>1500</v>
      </c>
    </row>
    <row r="46" spans="1:25" s="32" customFormat="1" ht="23.25" x14ac:dyDescent="0.35">
      <c r="A46" s="26">
        <v>49</v>
      </c>
      <c r="B46" s="27" t="s">
        <v>94</v>
      </c>
      <c r="C46" s="11">
        <f>SUM(C44:C45)</f>
        <v>575</v>
      </c>
      <c r="D46" s="12"/>
      <c r="E46" s="1"/>
      <c r="F46" s="1"/>
      <c r="G46" s="1"/>
      <c r="H46" s="1"/>
      <c r="I46" s="1"/>
      <c r="J46" s="1"/>
      <c r="K46" s="12"/>
      <c r="L46" s="12"/>
      <c r="M46" s="12"/>
      <c r="N46" s="12"/>
      <c r="O46" s="12"/>
      <c r="P46" s="12"/>
      <c r="Q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>&amp;COppgave 8.9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6.9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2021-10-21T14:32:24Z</cp:lastPrinted>
  <dcterms:created xsi:type="dcterms:W3CDTF">2000-11-13T11:43:04Z</dcterms:created>
  <dcterms:modified xsi:type="dcterms:W3CDTF">2021-11-05T16:47:55Z</dcterms:modified>
</cp:coreProperties>
</file>