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836F6313-FCD6-4DBC-B5FA-3A52FE8CED5F}" xr6:coauthVersionLast="47" xr6:coauthVersionMax="47" xr10:uidLastSave="{00000000-0000-0000-0000-000000000000}"/>
  <bookViews>
    <workbookView xWindow="6975" yWindow="2595" windowWidth="17175" windowHeight="12255" firstSheet="2" activeTab="5" xr2:uid="{00000000-000D-0000-FFFF-FFFF00000000}"/>
  </bookViews>
  <sheets>
    <sheet name="Oppgave 5.1 og 5.2" sheetId="12" r:id="rId1"/>
    <sheet name="Oppgave 5.3" sheetId="1" r:id="rId2"/>
    <sheet name="Oppgave 5.4" sheetId="2" r:id="rId3"/>
    <sheet name="Oppgave 5.5 – 5.7" sheetId="13" r:id="rId4"/>
    <sheet name="Oppgave 5.8" sheetId="3" r:id="rId5"/>
    <sheet name="Oppgave 5.9" sheetId="4" r:id="rId6"/>
    <sheet name="Oppgave 5.10" sheetId="5" r:id="rId7"/>
    <sheet name="Oppgave 5.11" sheetId="6" r:id="rId8"/>
  </sheets>
  <definedNames>
    <definedName name="_xlnm.Print_Area" localSheetId="4">'Oppgave 5.8'!$A$1:$Z$28,'Oppgave 5.8'!$A$29:$N$83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3" l="1"/>
  <c r="K23" i="1"/>
  <c r="I20" i="6"/>
  <c r="H25" i="6" s="1"/>
  <c r="D11" i="2"/>
  <c r="D10" i="2"/>
  <c r="J45" i="5"/>
  <c r="E37" i="5"/>
  <c r="L24" i="5"/>
  <c r="J25" i="5"/>
  <c r="L25" i="6" l="1"/>
  <c r="G26" i="6"/>
  <c r="I33" i="3"/>
  <c r="M33" i="3" s="1"/>
  <c r="I48" i="3" s="1"/>
  <c r="F50" i="13" l="1"/>
  <c r="F48" i="13"/>
  <c r="F46" i="13"/>
  <c r="F44" i="13"/>
  <c r="F38" i="13"/>
  <c r="F40" i="13"/>
  <c r="J49" i="2" l="1"/>
  <c r="H51" i="2"/>
  <c r="J50" i="2"/>
  <c r="D37" i="2"/>
  <c r="D19" i="2"/>
  <c r="D12" i="2"/>
  <c r="L26" i="12" l="1"/>
  <c r="J12" i="1" l="1"/>
  <c r="K13" i="1"/>
  <c r="B25" i="6" l="1"/>
  <c r="F11" i="6"/>
  <c r="D26" i="6" s="1"/>
  <c r="E11" i="6"/>
  <c r="D11" i="6"/>
  <c r="D25" i="6" s="1"/>
  <c r="C11" i="6"/>
  <c r="C25" i="6" s="1"/>
  <c r="G39" i="5"/>
  <c r="F39" i="5"/>
  <c r="D45" i="5" s="1"/>
  <c r="E39" i="5"/>
  <c r="E44" i="5" s="1"/>
  <c r="D39" i="5"/>
  <c r="D44" i="5" s="1"/>
  <c r="G11" i="5"/>
  <c r="F11" i="5"/>
  <c r="E11" i="5"/>
  <c r="D11" i="5"/>
  <c r="Q57" i="3"/>
  <c r="Q56" i="3"/>
  <c r="Q52" i="3"/>
  <c r="Q51" i="3"/>
  <c r="Q50" i="3"/>
  <c r="Q49" i="3"/>
  <c r="M49" i="3"/>
  <c r="W16" i="3"/>
  <c r="V16" i="3"/>
  <c r="U16" i="3"/>
  <c r="F39" i="3" s="1"/>
  <c r="T16" i="3"/>
  <c r="E40" i="3" s="1"/>
  <c r="S16" i="3"/>
  <c r="F38" i="3" s="1"/>
  <c r="R16" i="3"/>
  <c r="E39" i="3" s="1"/>
  <c r="Q16" i="3"/>
  <c r="P16" i="3"/>
  <c r="E38" i="3" s="1"/>
  <c r="E60" i="3" s="1"/>
  <c r="N16" i="3"/>
  <c r="F37" i="3" s="1"/>
  <c r="M16" i="3"/>
  <c r="L16" i="3"/>
  <c r="F36" i="3" s="1"/>
  <c r="H36" i="3" s="1"/>
  <c r="K16" i="3"/>
  <c r="J16" i="3"/>
  <c r="F35" i="3" s="1"/>
  <c r="I16" i="3"/>
  <c r="E35" i="3" s="1"/>
  <c r="H16" i="3"/>
  <c r="F34" i="3" s="1"/>
  <c r="G16" i="3"/>
  <c r="E34" i="3" s="1"/>
  <c r="F16" i="3"/>
  <c r="E16" i="3"/>
  <c r="D15" i="1"/>
  <c r="F15" i="1"/>
  <c r="G15" i="1"/>
  <c r="H15" i="1"/>
  <c r="I15" i="1"/>
  <c r="J15" i="1"/>
  <c r="D25" i="1"/>
  <c r="F25" i="1"/>
  <c r="G25" i="1"/>
  <c r="H25" i="1"/>
  <c r="J25" i="1"/>
  <c r="C26" i="6" l="1"/>
  <c r="E26" i="6" s="1"/>
  <c r="I26" i="6" s="1"/>
  <c r="F40" i="3"/>
  <c r="F41" i="3"/>
  <c r="G40" i="3"/>
  <c r="K40" i="3" s="1"/>
  <c r="E52" i="3" s="1"/>
  <c r="E41" i="3"/>
  <c r="G41" i="3" s="1"/>
  <c r="K41" i="3" s="1"/>
  <c r="E53" i="3" s="1"/>
  <c r="Q58" i="3"/>
  <c r="H37" i="3"/>
  <c r="L37" i="3" s="1"/>
  <c r="E47" i="3" s="1"/>
  <c r="G38" i="3"/>
  <c r="K38" i="3" s="1"/>
  <c r="E50" i="3" s="1"/>
  <c r="E59" i="3" s="1"/>
  <c r="F43" i="3"/>
  <c r="G35" i="3"/>
  <c r="M35" i="3" s="1"/>
  <c r="I50" i="3" s="1"/>
  <c r="G34" i="3"/>
  <c r="G39" i="3"/>
  <c r="K39" i="3" s="1"/>
  <c r="E51" i="3" s="1"/>
  <c r="Q53" i="3"/>
  <c r="E61" i="3" l="1"/>
  <c r="L43" i="3"/>
  <c r="E54" i="3"/>
  <c r="E56" i="3" s="1"/>
  <c r="E66" i="3" s="1"/>
  <c r="E43" i="3"/>
  <c r="H43" i="3"/>
  <c r="I42" i="3"/>
  <c r="M34" i="3"/>
  <c r="G43" i="3"/>
  <c r="M43" i="3" l="1"/>
  <c r="I49" i="3"/>
  <c r="I51" i="3" s="1"/>
  <c r="K42" i="3"/>
  <c r="K43" i="3" s="1"/>
  <c r="J36" i="3"/>
  <c r="I43" i="3"/>
  <c r="J43" i="3" l="1"/>
  <c r="N36" i="3"/>
  <c r="N43" i="3" l="1"/>
  <c r="I54" i="3"/>
</calcChain>
</file>

<file path=xl/sharedStrings.xml><?xml version="1.0" encoding="utf-8"?>
<sst xmlns="http://schemas.openxmlformats.org/spreadsheetml/2006/main" count="529" uniqueCount="218">
  <si>
    <t>31.12.20x0</t>
  </si>
  <si>
    <t>Saldobalanse</t>
  </si>
  <si>
    <t>Posteringer</t>
  </si>
  <si>
    <t>Resultat</t>
  </si>
  <si>
    <t>Balanse</t>
  </si>
  <si>
    <t>Debet</t>
  </si>
  <si>
    <t>Kredit</t>
  </si>
  <si>
    <t>Bank</t>
  </si>
  <si>
    <t>31.01.20x1</t>
  </si>
  <si>
    <t>a)</t>
  </si>
  <si>
    <t>b)</t>
  </si>
  <si>
    <t>c)</t>
  </si>
  <si>
    <t>Dato</t>
  </si>
  <si>
    <t>Tekst</t>
  </si>
  <si>
    <t>Bil.</t>
  </si>
  <si>
    <t>nr.</t>
  </si>
  <si>
    <t>Bankinnskudd</t>
  </si>
  <si>
    <t>Skyldig depositum</t>
  </si>
  <si>
    <t>Leieinntekter</t>
  </si>
  <si>
    <r>
      <t xml:space="preserve">Vi kjenner ikke øvrige bevegelser på konto </t>
    </r>
    <r>
      <rPr>
        <i/>
        <sz val="12"/>
        <rFont val="Times New Roman"/>
        <family val="1"/>
      </rPr>
      <t>1920 Bankinnskudd.</t>
    </r>
    <r>
      <rPr>
        <sz val="12"/>
        <rFont val="Times New Roman"/>
        <family val="1"/>
      </rPr>
      <t xml:space="preserve"> Derfor lar vi være av avslutte denne kontoen.</t>
    </r>
  </si>
  <si>
    <t>31.12.20x1</t>
  </si>
  <si>
    <t>Rad</t>
  </si>
  <si>
    <t>Varebeholdning</t>
  </si>
  <si>
    <t>Kontanter</t>
  </si>
  <si>
    <t>Egenkapital</t>
  </si>
  <si>
    <t>Varesalg</t>
  </si>
  <si>
    <t>Varekjøp</t>
  </si>
  <si>
    <t>Husleie</t>
  </si>
  <si>
    <t>Kontorrekvisita</t>
  </si>
  <si>
    <t>driftskostnader</t>
  </si>
  <si>
    <t>Råbalanse</t>
  </si>
  <si>
    <t>Bilag</t>
  </si>
  <si>
    <t>Andre driftskostn.</t>
  </si>
  <si>
    <t>Resultatregnskap for august</t>
  </si>
  <si>
    <t>Balanse per 31.8.20x1</t>
  </si>
  <si>
    <t>Eiendeler:</t>
  </si>
  <si>
    <t>Kostnader</t>
  </si>
  <si>
    <t>Varekostnad</t>
  </si>
  <si>
    <t>Sum eiendeler</t>
  </si>
  <si>
    <t>Andre driftskostnader</t>
  </si>
  <si>
    <t>Egenkapital og gjeld:</t>
  </si>
  <si>
    <t>Sum kostnader</t>
  </si>
  <si>
    <t>Vareutgift</t>
  </si>
  <si>
    <t>Inntekt</t>
  </si>
  <si>
    <t>d)</t>
  </si>
  <si>
    <t>Bruttofortjeneste</t>
  </si>
  <si>
    <t>e)</t>
  </si>
  <si>
    <t>Resultat i august</t>
  </si>
  <si>
    <t>f)</t>
  </si>
  <si>
    <t>Her velger vi ikke å ta med råbalansen.</t>
  </si>
  <si>
    <t>September</t>
  </si>
  <si>
    <t>Beholdning fyringsolje</t>
  </si>
  <si>
    <t>Oktober</t>
  </si>
  <si>
    <t>Føring i 20x1</t>
  </si>
  <si>
    <t>Ref.</t>
  </si>
  <si>
    <t>Forskuddsbetalt</t>
  </si>
  <si>
    <t>husleie</t>
  </si>
  <si>
    <t>Inngående balanse</t>
  </si>
  <si>
    <t>2.1.</t>
  </si>
  <si>
    <t>Tilbakeført periodisering</t>
  </si>
  <si>
    <t>Betalt husleie</t>
  </si>
  <si>
    <t>31.12.</t>
  </si>
  <si>
    <t>Oppgjør for 20x1</t>
  </si>
  <si>
    <t>Forskuddsbetalt husleie</t>
  </si>
  <si>
    <t>Føring i 20x2</t>
  </si>
  <si>
    <t>Oppgjør for 20x2</t>
  </si>
  <si>
    <t>Skyldige renter</t>
  </si>
  <si>
    <t>Rentekostnader</t>
  </si>
  <si>
    <t>Betalte renter i 20x1</t>
  </si>
  <si>
    <t>Forskudd husleie</t>
  </si>
  <si>
    <t>Salgsinntekter</t>
  </si>
  <si>
    <t>Løsning oppgave 5.1</t>
  </si>
  <si>
    <t>Inntekten skal resultatføres i den perioden inntekten er opptjent. Inntektene</t>
  </si>
  <si>
    <t>Etter at vi har bestemt periodens inntekter, må vi sørge for at alle til-</t>
  </si>
  <si>
    <t>inntektene med de kostnadene som har skapt periodens inntekter. Vi</t>
  </si>
  <si>
    <t>overført fra selger til kjøper.</t>
  </si>
  <si>
    <t>Løsning oppgave 5.2</t>
  </si>
  <si>
    <t>Av sponsorinntektene på i alt kr 100 000 hører halvparten hjemme i 20x1.</t>
  </si>
  <si>
    <t>Det betyr at kr 50 000 er opptjent og blir resultatført i 20x1.</t>
  </si>
  <si>
    <t>Rent regnskapsteknisk blir sponsorinntektene for 20x2 på kr 50 000 ført opp som</t>
  </si>
  <si>
    <t>forpliktelse (gjeld) i balansen per 31.12.20x1. Så vil de komme som inntekt</t>
  </si>
  <si>
    <t>i 20x2.</t>
  </si>
  <si>
    <t>Løsning oppgave 5.3</t>
  </si>
  <si>
    <t>Dette er inntekter som hører hjemme (blir opptjent) neste år, altså i 20x1. Dermed er inntektene i 20x0 lik 0.</t>
  </si>
  <si>
    <t>Inntektene er innbetalt i 20x0, men inntektene er ikke opptjent før avisene er levert til abonnentene. Per 31.12.20x0</t>
  </si>
  <si>
    <r>
      <t xml:space="preserve">Saldoen på konto </t>
    </r>
    <r>
      <rPr>
        <b/>
        <i/>
        <sz val="12"/>
        <rFont val="Times New Roman"/>
        <family val="1"/>
      </rPr>
      <t>1920 Bank</t>
    </r>
    <r>
      <rPr>
        <b/>
        <sz val="12"/>
        <rFont val="Times New Roman"/>
        <family val="1"/>
      </rPr>
      <t xml:space="preserve"> er utelatt fordi vi ikke kjenner den.</t>
    </r>
  </si>
  <si>
    <t>Løsning oppgave 5.4</t>
  </si>
  <si>
    <t>Sponsorinntekter</t>
  </si>
  <si>
    <t>Ved innflyttingen er ingen av innbetalingene opptjent som inntekt for Eiendomskjempen AS. Husleien opptjenes etter hvert</t>
  </si>
  <si>
    <t>som leietakerne bor i leilighetene. Eiendomskjempen AS kan dermed ta en sjettedel av husleien til inntekt hver måned.</t>
  </si>
  <si>
    <t>de flytter fra leiligheten. Depositumet posteres som gjeld i balansen og er derfor ikke inntekt for utleier.</t>
  </si>
  <si>
    <t>Forskudd husleie innbetalt:</t>
  </si>
  <si>
    <t>Sum forskudd</t>
  </si>
  <si>
    <t>Depositum innbetalt:</t>
  </si>
  <si>
    <r>
      <t xml:space="preserve">Kontering: debet konto </t>
    </r>
    <r>
      <rPr>
        <i/>
        <sz val="12"/>
        <rFont val="Times New Roman"/>
        <family val="1"/>
      </rPr>
      <t xml:space="preserve">1920 Bankinnskudd </t>
    </r>
    <r>
      <rPr>
        <sz val="12"/>
        <rFont val="Times New Roman"/>
        <family val="1"/>
      </rPr>
      <t xml:space="preserve">og kredit konto </t>
    </r>
    <r>
      <rPr>
        <i/>
        <sz val="12"/>
        <rFont val="Times New Roman"/>
        <family val="1"/>
      </rPr>
      <t>2290 Annen langsiktig gjeld (depositum)</t>
    </r>
  </si>
  <si>
    <t>Depositum</t>
  </si>
  <si>
    <t>Opptjent inntekt for perioden 1.9. – 31.12.x1</t>
  </si>
  <si>
    <t>Inntektsføres 31.12.x1</t>
  </si>
  <si>
    <t>2900 Forskudd</t>
  </si>
  <si>
    <t xml:space="preserve"> fra leieboere</t>
  </si>
  <si>
    <t>Forskudd leieboere</t>
  </si>
  <si>
    <t>Løsning oppgave 5.5</t>
  </si>
  <si>
    <t>Kjøpt varer for kr 24 000.</t>
  </si>
  <si>
    <t>g)</t>
  </si>
  <si>
    <t>Utgift</t>
  </si>
  <si>
    <t>Kostnad</t>
  </si>
  <si>
    <t>Kjøpt diverse kontorrekvisita for kr 8 900.</t>
  </si>
  <si>
    <t>Solgt 100 enheter til en salgspris på kr 15 per stykk, i alt kr 1 500.</t>
  </si>
  <si>
    <t>Solgt 100 enheter til inntakskost kr 10 per stykk, i alt kr 1 000.</t>
  </si>
  <si>
    <t>Kjøpt en maskin for kr 300 000.</t>
  </si>
  <si>
    <t>x</t>
  </si>
  <si>
    <t>på dette salget.</t>
  </si>
  <si>
    <t>kostnaden for disse varene kr 1 000. Hvis varene selges for kr 15 per enhet, vil inntekten være kr 1 500. Vi har altså tjent brutto kr 500</t>
  </si>
  <si>
    <t>Løsning oppgave 5.6</t>
  </si>
  <si>
    <t>Vareutgiften er kr 500 000</t>
  </si>
  <si>
    <t>Varekostnaden er periodens forbruk, dvs. kr 460 000 som vises debet på resultatkontoen.</t>
  </si>
  <si>
    <t>Salgsinntekten er kr 900 000</t>
  </si>
  <si>
    <t>Varebeholdningen i slutten av 20x1 er kr 340 000. Når beholdningen har økt med kr 40 000, betyr det at bedriften</t>
  </si>
  <si>
    <t>har brukt mindre varer enn det som er innkjøpt i løpet av året.</t>
  </si>
  <si>
    <t>Løsning oppgave 5.7</t>
  </si>
  <si>
    <t>Vareutgiften = varekjøpet = 600 enheter à kr 100 =</t>
  </si>
  <si>
    <t>300 enheter</t>
  </si>
  <si>
    <t>Varebeholdning per 28.2. i kroner: 300 enheter à kr 100 =</t>
  </si>
  <si>
    <t>Varekostnad: (600 – 100) à kr 100 =</t>
  </si>
  <si>
    <t>Varebeholdningen per 28.2.: (100 + 800 – 600) =</t>
  </si>
  <si>
    <t>Salgsinntekt i februar: 600 enheter à kr 150 =</t>
  </si>
  <si>
    <t>Vareutgift i februar: 800 enheter à kr 100 =</t>
  </si>
  <si>
    <t>Varekostnad i februar: 600 enheter à kr 100 =</t>
  </si>
  <si>
    <t>Opptjeningsprinsippet</t>
  </si>
  <si>
    <t>Inntekten bokføres når varene blir levert.</t>
  </si>
  <si>
    <t>Sammenstillingsprinsippet</t>
  </si>
  <si>
    <r>
      <t xml:space="preserve">Varekostnaden er kostnadene for de </t>
    </r>
    <r>
      <rPr>
        <i/>
        <sz val="12"/>
        <rFont val="Times New Roman"/>
        <family val="1"/>
      </rPr>
      <t>solgte</t>
    </r>
    <r>
      <rPr>
        <sz val="12"/>
        <rFont val="Times New Roman"/>
        <family val="1"/>
      </rPr>
      <t xml:space="preserve"> varene.</t>
    </r>
  </si>
  <si>
    <t>Løsning oppgave 5.8</t>
  </si>
  <si>
    <t>Inng. balanse</t>
  </si>
  <si>
    <t>Kjøp sykler</t>
  </si>
  <si>
    <t>Salg av sykler</t>
  </si>
  <si>
    <t>Vinduspuss og vask</t>
  </si>
  <si>
    <t>Innskudd bank</t>
  </si>
  <si>
    <t>Bankgebyrer</t>
  </si>
  <si>
    <t>Løsning oppgave 5.9</t>
  </si>
  <si>
    <t>Utgift i september = kjøpet:</t>
  </si>
  <si>
    <t>Kostnad i september = forbruket:</t>
  </si>
  <si>
    <t>Utgift i oktober = kjøpet:</t>
  </si>
  <si>
    <t>Kostnad i oktober = forbruket:</t>
  </si>
  <si>
    <t>Merknad til bilag nr. 1 – kjøp av sykler</t>
  </si>
  <si>
    <t>Løsning oppgave 5.10</t>
  </si>
  <si>
    <t>Forskuddbetalt husleie per 1.1.20x1 utgjør kr 18 000. Det må bety at Doris Parfymeri har betalt forskudd for januar og februar 20x1.</t>
  </si>
  <si>
    <t>kr 9 000 i januar og kr 9 000 i februar.</t>
  </si>
  <si>
    <t>Betalt husleie i løpet av 20x1. Dette er husleie for 11 måneder (11 mdr. à kr 9 000). Dermed har Doris Parfymeri betalt husleie fra og med</t>
  </si>
  <si>
    <t>mars 20x1 til og med januar 20x2. Forskudd for neste år er altså kr 9 000.</t>
  </si>
  <si>
    <t>Tilbakeføring</t>
  </si>
  <si>
    <t>Betalt husleie i 20x2</t>
  </si>
  <si>
    <t>Løsning oppgave 5.11</t>
  </si>
  <si>
    <t>Forklaring til tallene:</t>
  </si>
  <si>
    <t>Inngående balanse blir tilbakeført ved første anledning i 20x1.</t>
  </si>
  <si>
    <t>Uopptjent inntekt</t>
  </si>
  <si>
    <t>Depositum er sikkerhet for at leietakerne betaler husleien i fremtiden, og leietakerne har krav på å få depositumet tilbake når</t>
  </si>
  <si>
    <r>
      <t xml:space="preserve">Kontering:  debet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og kredit konto </t>
    </r>
    <r>
      <rPr>
        <i/>
        <sz val="12"/>
        <rFont val="Times New Roman"/>
        <family val="1"/>
      </rPr>
      <t>2900 Forskudd fra leieboere</t>
    </r>
  </si>
  <si>
    <t>Bilag 1.9.20x1</t>
  </si>
  <si>
    <t>Postering av innbetallingene 1.9.20x1 blir slik:</t>
  </si>
  <si>
    <t>Periodiseringsbilag 31.12.x1</t>
  </si>
  <si>
    <t>Per 31.12.x1 har hver leieboer betalt forskudd for januar og februar neste år, dvs. 2 måneder</t>
  </si>
  <si>
    <t xml:space="preserve">Når en næringsdrivende kjøper inn varer som er beregnet for videresalg, eller som utgjør en innsatsfaktor i produksjonen, skal motparten  </t>
  </si>
  <si>
    <t xml:space="preserve">(leverandøren) vises i regnskapet. De aktuelle syklene er ment for videresalg. Motparten, altså leverandøren, skal fremgå av regnskapet selv om </t>
  </si>
  <si>
    <t>hørende kostnader blir resultatført i samme periode. Vi må altså sammenholde</t>
  </si>
  <si>
    <r>
      <t xml:space="preserve">Sponsorinntektene på kr 100 000 ble debitert konto </t>
    </r>
    <r>
      <rPr>
        <i/>
        <sz val="12"/>
        <rFont val="Times New Roman"/>
        <family val="1"/>
      </rPr>
      <t>1500 Kundefordringer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3000 Sponsorinntekter</t>
    </r>
    <r>
      <rPr>
        <sz val="12"/>
        <rFont val="Times New Roman"/>
        <family val="1"/>
      </rPr>
      <t xml:space="preserve"> 1. desember.</t>
    </r>
  </si>
  <si>
    <r>
      <t xml:space="preserve">15. desember ble beløpet debitert konto </t>
    </r>
    <r>
      <rPr>
        <i/>
        <sz val="12"/>
        <rFont val="Times New Roman"/>
        <family val="1"/>
      </rPr>
      <t>1920 Bankinnskudd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1500 Kundefordringer.</t>
    </r>
  </si>
  <si>
    <t>Vi velger her å konsentrere oss om periodiseringen av sponsorinntektene.</t>
  </si>
  <si>
    <t>Leietaker 1: 6 md. à kr 12 000 =</t>
  </si>
  <si>
    <t>Leietaker 2: 6 md. à kr 12 000 =</t>
  </si>
  <si>
    <t>Leietaker 1: 2 md. à kr 12 000 =</t>
  </si>
  <si>
    <t>Leietaker 2: 2 md. à kr 12 000 =</t>
  </si>
  <si>
    <t>Leietaker 1: 4 md. à kr 12 000 =</t>
  </si>
  <si>
    <t>Leietaker 2: 4 md. à kr 12 000 =</t>
  </si>
  <si>
    <r>
      <t xml:space="preserve">Debet konto </t>
    </r>
    <r>
      <rPr>
        <i/>
        <sz val="12"/>
        <rFont val="Times New Roman"/>
        <family val="1"/>
      </rPr>
      <t>2900 Forskudd leieboere</t>
    </r>
    <r>
      <rPr>
        <sz val="12"/>
        <rFont val="Times New Roman"/>
        <family val="1"/>
      </rPr>
      <t xml:space="preserve"> kr 64 000 og kredit </t>
    </r>
    <r>
      <rPr>
        <i/>
        <sz val="12"/>
        <rFont val="Times New Roman"/>
        <family val="1"/>
      </rPr>
      <t>konto 3600 Leieinntekter</t>
    </r>
    <r>
      <rPr>
        <sz val="12"/>
        <rFont val="Times New Roman"/>
        <family val="1"/>
      </rPr>
      <t xml:space="preserve"> kr 96 000.</t>
    </r>
  </si>
  <si>
    <t>Når vi selger varer, oppstår det en inntekt og en kostnad samtidig. Når vi selger varer som har kostet kr 10 per enhet i innkjøp, er</t>
  </si>
  <si>
    <t>7780 Andre</t>
  </si>
  <si>
    <t>Oppvarming</t>
  </si>
  <si>
    <t>Bokføring i 20x1</t>
  </si>
  <si>
    <t>Inngående balanse på kr 35 000 er ubetalt rente for november og desember 20x0.</t>
  </si>
  <si>
    <t>Betalte renter i 20x1 utgjør kr 206 250. Saldoen på konto 8100 er kr (206 250 – 35 000) = kr 171 250.</t>
  </si>
  <si>
    <t>Det betyr at rentekostnader for perioden 1. januar til og med 31. oktober er kr 171 250.</t>
  </si>
  <si>
    <t>Skyldige renter for november og desember 20x1 er 5 % av kr 3 900 000 i to måneder  =</t>
  </si>
  <si>
    <t>Rentekostnadene for 20x1 er kr 203 750</t>
  </si>
  <si>
    <t>er hele innbetalingen på kr 600 000 (1 000 abonnenter à kr 600) å anse som gjeld (en forpliktelse overfor abonnentene).</t>
  </si>
  <si>
    <r>
      <t xml:space="preserve">Vi fører derfor kr 600 000 som gjeld i balansen på konto </t>
    </r>
    <r>
      <rPr>
        <i/>
        <sz val="12"/>
        <rFont val="Times New Roman"/>
        <family val="1"/>
      </rPr>
      <t>2962 Uopptjent inntekt.</t>
    </r>
  </si>
  <si>
    <r>
      <t xml:space="preserve">Vi ser som sagt bort fra konto 1920 </t>
    </r>
    <r>
      <rPr>
        <i/>
        <sz val="12"/>
        <rFont val="Times New Roman"/>
        <family val="1"/>
      </rPr>
      <t xml:space="preserve">Bank </t>
    </r>
    <r>
      <rPr>
        <sz val="12"/>
        <rFont val="Times New Roman"/>
        <family val="1"/>
      </rPr>
      <t>fordi vi ikke kjenner saldoen på denne kontoen.</t>
    </r>
  </si>
  <si>
    <r>
      <t xml:space="preserve">Vi debiterer kr 200 000 på konto </t>
    </r>
    <r>
      <rPr>
        <i/>
        <sz val="12"/>
        <rFont val="Times New Roman"/>
        <family val="1"/>
      </rPr>
      <t>2962 Uopptjent inntekt</t>
    </r>
    <r>
      <rPr>
        <sz val="12"/>
        <rFont val="Times New Roman"/>
        <family val="1"/>
      </rPr>
      <t xml:space="preserve"> og krediterer konto </t>
    </r>
    <r>
      <rPr>
        <i/>
        <sz val="12"/>
        <rFont val="Times New Roman"/>
        <family val="1"/>
      </rPr>
      <t>3000 Salgsinntekter</t>
    </r>
    <r>
      <rPr>
        <sz val="12"/>
        <rFont val="Times New Roman"/>
        <family val="1"/>
      </rPr>
      <t>. Dermed</t>
    </r>
  </si>
  <si>
    <t>blir forpliktelsen redusert til kr 400 000 samtidig som vi inntektsfører kr 200 000 i januar 20x1.</t>
  </si>
  <si>
    <t>Som vi ser, viser resultatregnskapet en inntektsføring på kr 200 000 i januar 20x1.</t>
  </si>
  <si>
    <t>à kr 12 000 = kr 24 000. For begge blir det sammenlagt kr 48 000. Konteringen blir da slik:</t>
  </si>
  <si>
    <t>Forskudd fra leieboere per 31.12. er på kr 48 000. Dette er forskudd fra to leieboere for perioden 1.1. – 28.2.x2.</t>
  </si>
  <si>
    <t>Spørsmål b</t>
  </si>
  <si>
    <t>Spørsmål c) og d)</t>
  </si>
  <si>
    <t>Konto-</t>
  </si>
  <si>
    <t>kode</t>
  </si>
  <si>
    <t>Her ser vi at husleiekostnaden for 20x1 utgjør kr 108 000, dvs. 12 måneder à kr 9 000.</t>
  </si>
  <si>
    <t>Husleien på kr 126 000 gjelder for 126 000 : 9 000 =</t>
  </si>
  <si>
    <t>14 måneder, altså for perioden 1. februar 20x2 til 31. mars 20x3.</t>
  </si>
  <si>
    <t xml:space="preserve">Det betyr at Doris har betalt forskudd for 3 måneder i 20x3, </t>
  </si>
  <si>
    <t>dvs. kr 27 000.</t>
  </si>
  <si>
    <t>sammenstiller dermed kostnadene mot inntektene. Kostnadene blir altså</t>
  </si>
  <si>
    <r>
      <t xml:space="preserve">peridiodisert etter </t>
    </r>
    <r>
      <rPr>
        <i/>
        <sz val="12"/>
        <rFont val="Times New Roman"/>
        <family val="1"/>
      </rPr>
      <t>sammenstillingsprinsippet</t>
    </r>
    <r>
      <rPr>
        <sz val="12"/>
        <rFont val="Times New Roman"/>
        <family val="1"/>
      </rPr>
      <t>.</t>
    </r>
  </si>
  <si>
    <r>
      <t xml:space="preserve">periodiseres dermed etter </t>
    </r>
    <r>
      <rPr>
        <i/>
        <sz val="12"/>
        <rFont val="Times New Roman"/>
        <family val="1"/>
      </rPr>
      <t>opptjeningsprinsippet</t>
    </r>
    <r>
      <rPr>
        <sz val="12"/>
        <rFont val="Times New Roman"/>
        <family val="1"/>
      </rPr>
      <t>.</t>
    </r>
  </si>
  <si>
    <r>
      <rPr>
        <i/>
        <sz val="12"/>
        <rFont val="Times New Roman"/>
        <family val="1"/>
      </rPr>
      <t>Transaksjonstidspunktet</t>
    </r>
    <r>
      <rPr>
        <sz val="12"/>
        <rFont val="Times New Roman"/>
        <family val="1"/>
      </rPr>
      <t xml:space="preserve"> kjennetegnes ved at både kontroll og risiko er</t>
    </r>
  </si>
  <si>
    <t>Kontonavn</t>
  </si>
  <si>
    <t>Kjøpt brenselolje for kr 15 000.</t>
  </si>
  <si>
    <t>Brukt opp brenselolje for kr 10 000.</t>
  </si>
  <si>
    <t>kjøpet skjer kontant. Dette kommer vi tilbake til i kapittel 6. Inntil videre ser vi bort fra slik motpartsspesifikasjon.</t>
  </si>
  <si>
    <t>(Forskjellen mellom salgsinntekt og varekostnad)</t>
  </si>
  <si>
    <r>
      <t>konto</t>
    </r>
    <r>
      <rPr>
        <i/>
        <sz val="12"/>
        <rFont val="Times New Roman"/>
        <family val="1"/>
      </rPr>
      <t xml:space="preserve"> 1790 Beholdning fyringsolje</t>
    </r>
    <r>
      <rPr>
        <sz val="12"/>
        <rFont val="Times New Roman"/>
        <family val="1"/>
      </rPr>
      <t>. På den måten vil regnskapet viset forbruket av olje på kr 5 000.</t>
    </r>
  </si>
  <si>
    <r>
      <t xml:space="preserve">Kjøpet av fyringsolje er debitert konto </t>
    </r>
    <r>
      <rPr>
        <i/>
        <sz val="12"/>
        <rFont val="Times New Roman"/>
        <family val="1"/>
      </rPr>
      <t>6304 Oppvarming</t>
    </r>
    <r>
      <rPr>
        <sz val="12"/>
        <rFont val="Times New Roman"/>
        <family val="1"/>
      </rPr>
      <t xml:space="preserve">. Økning i beholdning av fyringsolje blir kreditert konto </t>
    </r>
    <r>
      <rPr>
        <i/>
        <sz val="12"/>
        <rFont val="Times New Roman"/>
        <family val="1"/>
      </rPr>
      <t>6304 Oppvarming</t>
    </r>
    <r>
      <rPr>
        <sz val="12"/>
        <rFont val="Times New Roman"/>
        <family val="1"/>
      </rPr>
      <t xml:space="preserve"> og debitert </t>
    </r>
  </si>
  <si>
    <r>
      <t xml:space="preserve">Beholdningsnedgangen på kr 7 000 blir kreditert konto </t>
    </r>
    <r>
      <rPr>
        <i/>
        <sz val="12"/>
        <rFont val="Times New Roman"/>
        <family val="1"/>
      </rPr>
      <t>1790 Beholdning fyringsolje</t>
    </r>
    <r>
      <rPr>
        <sz val="12"/>
        <rFont val="Times New Roman"/>
        <family val="1"/>
      </rPr>
      <t xml:space="preserve"> og debitert konto</t>
    </r>
    <r>
      <rPr>
        <i/>
        <sz val="12"/>
        <rFont val="Times New Roman"/>
        <family val="1"/>
      </rPr>
      <t xml:space="preserve"> 6304 Oppvarming</t>
    </r>
    <r>
      <rPr>
        <sz val="12"/>
        <rFont val="Times New Roman"/>
        <family val="1"/>
      </rPr>
      <t>.</t>
    </r>
  </si>
  <si>
    <t>Dermed viser resultat månedens forbruk (kostnad) av fyringsolje og balansen viser beholdningen per 31. oktober.</t>
  </si>
  <si>
    <t>Tilbakeføring av periodisering bør skje snarest mulig i 20x1. Her har tilbakeføringen skjedd 2. januar. Vi kunne i stedet valgt å tilbakeføre</t>
  </si>
  <si>
    <r>
      <t xml:space="preserve">Forskuddsbetalt husleie for januar 20x2 er debitert konto </t>
    </r>
    <r>
      <rPr>
        <i/>
        <sz val="12"/>
        <rFont val="Times New Roman"/>
        <family val="1"/>
      </rPr>
      <t>1700 Forskuddsbetalt husleie</t>
    </r>
    <r>
      <rPr>
        <sz val="12"/>
        <rFont val="Times New Roman"/>
        <family val="1"/>
      </rPr>
      <t xml:space="preserve"> og kreditert konto </t>
    </r>
    <r>
      <rPr>
        <i/>
        <sz val="12"/>
        <rFont val="Times New Roman"/>
        <family val="1"/>
      </rPr>
      <t>6300 Husleie</t>
    </r>
    <r>
      <rPr>
        <sz val="12"/>
        <rFont val="Times New Roman"/>
        <family val="1"/>
      </rPr>
      <t>.</t>
    </r>
  </si>
  <si>
    <r>
      <t xml:space="preserve">Selve </t>
    </r>
    <r>
      <rPr>
        <b/>
        <i/>
        <sz val="12"/>
        <rFont val="Times New Roman"/>
        <family val="1"/>
      </rPr>
      <t>kjøpet</t>
    </r>
    <r>
      <rPr>
        <sz val="12"/>
        <rFont val="Times New Roman"/>
        <family val="1"/>
      </rPr>
      <t xml:space="preserve"> av kontorrekvisita er en utgift. Fordi kontorekvisita i praksis forbrukes ganske raskt, skjer kostnadsføringen i praksis</t>
    </r>
  </si>
  <si>
    <t>samtidig med kjøpet.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</si>
</sst>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"/>
    <numFmt numFmtId="165" formatCode="d/m/;@"/>
    <numFmt numFmtId="166" formatCode="&quot;kr&quot;\ #,##0"/>
    <numFmt numFmtId="167" formatCode="#,##0_ ;\-#,##0\ "/>
  </numFmts>
  <fonts count="12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8.5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3" fontId="1" fillId="0" borderId="2" xfId="0" applyNumberFormat="1" applyFont="1" applyBorder="1"/>
    <xf numFmtId="3" fontId="1" fillId="2" borderId="2" xfId="0" applyNumberFormat="1" applyFont="1" applyFill="1" applyBorder="1"/>
    <xf numFmtId="0" fontId="3" fillId="0" borderId="0" xfId="0" applyFont="1"/>
    <xf numFmtId="3" fontId="1" fillId="0" borderId="4" xfId="0" applyNumberFormat="1" applyFont="1" applyBorder="1"/>
    <xf numFmtId="0" fontId="1" fillId="0" borderId="5" xfId="0" applyFont="1" applyBorder="1" applyProtection="1">
      <protection locked="0"/>
    </xf>
    <xf numFmtId="3" fontId="1" fillId="0" borderId="6" xfId="0" applyNumberFormat="1" applyFont="1" applyBorder="1"/>
    <xf numFmtId="0" fontId="2" fillId="0" borderId="7" xfId="0" applyFont="1" applyBorder="1"/>
    <xf numFmtId="3" fontId="1" fillId="2" borderId="4" xfId="0" applyNumberFormat="1" applyFont="1" applyFill="1" applyBorder="1"/>
    <xf numFmtId="1" fontId="1" fillId="0" borderId="6" xfId="0" applyNumberFormat="1" applyFont="1" applyBorder="1" applyAlignment="1" applyProtection="1">
      <alignment horizontal="center"/>
      <protection locked="0"/>
    </xf>
    <xf numFmtId="3" fontId="1" fillId="2" borderId="6" xfId="0" applyNumberFormat="1" applyFont="1" applyFill="1" applyBorder="1"/>
    <xf numFmtId="3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1" fillId="0" borderId="9" xfId="0" applyFont="1" applyBorder="1"/>
    <xf numFmtId="0" fontId="2" fillId="0" borderId="9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center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0" fontId="1" fillId="0" borderId="15" xfId="1" applyFont="1" applyBorder="1" applyAlignment="1">
      <alignment horizontal="center"/>
    </xf>
    <xf numFmtId="0" fontId="1" fillId="0" borderId="15" xfId="1" applyFont="1" applyBorder="1" applyAlignment="1">
      <alignment horizontal="left"/>
    </xf>
    <xf numFmtId="0" fontId="2" fillId="0" borderId="10" xfId="1" applyFont="1" applyBorder="1"/>
    <xf numFmtId="0" fontId="2" fillId="0" borderId="13" xfId="1" applyFont="1" applyBorder="1"/>
    <xf numFmtId="0" fontId="2" fillId="0" borderId="16" xfId="1" applyFont="1" applyBorder="1"/>
    <xf numFmtId="3" fontId="1" fillId="0" borderId="1" xfId="1" applyNumberFormat="1" applyFont="1" applyBorder="1" applyAlignment="1">
      <alignment horizontal="center"/>
    </xf>
    <xf numFmtId="164" fontId="1" fillId="0" borderId="19" xfId="1" applyNumberFormat="1" applyFont="1" applyBorder="1" applyAlignment="1" applyProtection="1">
      <alignment horizontal="right"/>
      <protection locked="0"/>
    </xf>
    <xf numFmtId="0" fontId="7" fillId="0" borderId="19" xfId="1" applyFont="1" applyBorder="1" applyAlignment="1" applyProtection="1">
      <alignment horizontal="center"/>
      <protection locked="0"/>
    </xf>
    <xf numFmtId="3" fontId="1" fillId="0" borderId="19" xfId="1" applyNumberFormat="1" applyFont="1" applyBorder="1"/>
    <xf numFmtId="3" fontId="1" fillId="2" borderId="19" xfId="1" applyNumberFormat="1" applyFont="1" applyFill="1" applyBorder="1"/>
    <xf numFmtId="164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center"/>
      <protection locked="0"/>
    </xf>
    <xf numFmtId="3" fontId="1" fillId="0" borderId="2" xfId="1" applyNumberFormat="1" applyFont="1" applyBorder="1"/>
    <xf numFmtId="3" fontId="1" fillId="2" borderId="2" xfId="1" applyNumberFormat="1" applyFont="1" applyFill="1" applyBorder="1"/>
    <xf numFmtId="164" fontId="1" fillId="0" borderId="20" xfId="1" applyNumberFormat="1" applyFont="1" applyBorder="1" applyAlignment="1" applyProtection="1">
      <alignment horizontal="right"/>
      <protection locked="0"/>
    </xf>
    <xf numFmtId="3" fontId="1" fillId="0" borderId="20" xfId="1" applyNumberFormat="1" applyFont="1" applyBorder="1"/>
    <xf numFmtId="3" fontId="1" fillId="2" borderId="20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49" fontId="7" fillId="0" borderId="11" xfId="1" applyNumberFormat="1" applyFont="1" applyBorder="1" applyAlignment="1">
      <alignment horizontal="center"/>
    </xf>
    <xf numFmtId="1" fontId="1" fillId="0" borderId="12" xfId="1" applyNumberFormat="1" applyFont="1" applyBorder="1"/>
    <xf numFmtId="1" fontId="7" fillId="0" borderId="15" xfId="1" applyNumberFormat="1" applyFont="1" applyBorder="1"/>
    <xf numFmtId="1" fontId="9" fillId="0" borderId="15" xfId="1" applyNumberFormat="1" applyFont="1" applyBorder="1"/>
    <xf numFmtId="49" fontId="7" fillId="0" borderId="10" xfId="1" applyNumberFormat="1" applyFont="1" applyBorder="1" applyAlignment="1">
      <alignment horizontal="center"/>
    </xf>
    <xf numFmtId="49" fontId="7" fillId="0" borderId="17" xfId="1" applyNumberFormat="1" applyFont="1" applyBorder="1"/>
    <xf numFmtId="0" fontId="1" fillId="0" borderId="21" xfId="1" quotePrefix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6" xfId="1" applyFont="1" applyBorder="1" applyAlignment="1">
      <alignment horizontal="left"/>
    </xf>
    <xf numFmtId="0" fontId="1" fillId="0" borderId="14" xfId="1" applyFont="1" applyBorder="1" applyAlignment="1">
      <alignment horizontal="center"/>
    </xf>
    <xf numFmtId="164" fontId="1" fillId="0" borderId="6" xfId="1" applyNumberFormat="1" applyFont="1" applyBorder="1" applyAlignment="1" applyProtection="1">
      <alignment horizontal="right"/>
      <protection locked="0"/>
    </xf>
    <xf numFmtId="0" fontId="1" fillId="0" borderId="6" xfId="1" applyFont="1" applyBorder="1" applyProtection="1">
      <protection locked="0"/>
    </xf>
    <xf numFmtId="0" fontId="7" fillId="0" borderId="15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164" fontId="1" fillId="0" borderId="1" xfId="1" applyNumberFormat="1" applyFont="1" applyBorder="1" applyAlignment="1">
      <alignment horizontal="right"/>
    </xf>
    <xf numFmtId="0" fontId="1" fillId="0" borderId="1" xfId="1" applyFont="1" applyBorder="1"/>
    <xf numFmtId="0" fontId="7" fillId="0" borderId="1" xfId="1" applyFont="1" applyBorder="1" applyAlignment="1" applyProtection="1">
      <alignment horizontal="center"/>
      <protection locked="0"/>
    </xf>
    <xf numFmtId="3" fontId="1" fillId="2" borderId="1" xfId="1" applyNumberFormat="1" applyFont="1" applyFill="1" applyBorder="1"/>
    <xf numFmtId="0" fontId="10" fillId="0" borderId="0" xfId="1" applyFont="1"/>
    <xf numFmtId="0" fontId="1" fillId="0" borderId="13" xfId="1" applyFont="1" applyBorder="1" applyAlignment="1">
      <alignment horizontal="left"/>
    </xf>
    <xf numFmtId="0" fontId="1" fillId="0" borderId="3" xfId="1" applyFont="1" applyBorder="1" applyAlignment="1" applyProtection="1">
      <alignment horizontal="left"/>
      <protection locked="0"/>
    </xf>
    <xf numFmtId="0" fontId="7" fillId="0" borderId="3" xfId="1" applyFont="1" applyBorder="1"/>
    <xf numFmtId="0" fontId="7" fillId="0" borderId="24" xfId="1" applyFont="1" applyBorder="1"/>
    <xf numFmtId="1" fontId="1" fillId="0" borderId="4" xfId="1" applyNumberFormat="1" applyFont="1" applyBorder="1" applyAlignment="1">
      <alignment horizontal="center"/>
    </xf>
    <xf numFmtId="0" fontId="1" fillId="0" borderId="25" xfId="1" applyFont="1" applyBorder="1"/>
    <xf numFmtId="3" fontId="1" fillId="0" borderId="4" xfId="1" applyNumberFormat="1" applyFont="1" applyBorder="1"/>
    <xf numFmtId="0" fontId="2" fillId="0" borderId="18" xfId="1" applyFont="1" applyBorder="1"/>
    <xf numFmtId="0" fontId="2" fillId="0" borderId="8" xfId="1" applyFont="1" applyBorder="1"/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28" xfId="1" applyFont="1" applyBorder="1"/>
    <xf numFmtId="0" fontId="8" fillId="0" borderId="0" xfId="1" applyFont="1"/>
    <xf numFmtId="0" fontId="8" fillId="0" borderId="0" xfId="1" applyFont="1" applyAlignment="1">
      <alignment horizontal="left"/>
    </xf>
    <xf numFmtId="3" fontId="1" fillId="0" borderId="0" xfId="1" applyNumberFormat="1" applyFont="1"/>
    <xf numFmtId="3" fontId="1" fillId="0" borderId="0" xfId="1" applyNumberFormat="1" applyFont="1" applyAlignment="1">
      <alignment horizontal="left"/>
    </xf>
    <xf numFmtId="3" fontId="1" fillId="0" borderId="7" xfId="1" applyNumberFormat="1" applyFont="1" applyBorder="1"/>
    <xf numFmtId="0" fontId="1" fillId="0" borderId="0" xfId="1" applyFont="1" applyAlignment="1">
      <alignment horizontal="left"/>
    </xf>
    <xf numFmtId="3" fontId="1" fillId="0" borderId="9" xfId="1" applyNumberFormat="1" applyFont="1" applyBorder="1"/>
    <xf numFmtId="3" fontId="1" fillId="0" borderId="28" xfId="1" applyNumberFormat="1" applyFont="1" applyBorder="1"/>
    <xf numFmtId="49" fontId="1" fillId="0" borderId="11" xfId="1" applyNumberFormat="1" applyFont="1" applyBorder="1" applyAlignment="1">
      <alignment horizontal="center"/>
    </xf>
    <xf numFmtId="0" fontId="1" fillId="0" borderId="11" xfId="1" applyFont="1" applyBorder="1"/>
    <xf numFmtId="1" fontId="1" fillId="0" borderId="20" xfId="1" applyNumberFormat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1" fontId="7" fillId="0" borderId="17" xfId="1" applyNumberFormat="1" applyFont="1" applyBorder="1"/>
    <xf numFmtId="0" fontId="7" fillId="0" borderId="17" xfId="1" applyFont="1" applyBorder="1"/>
    <xf numFmtId="0" fontId="1" fillId="0" borderId="13" xfId="1" applyFont="1" applyBorder="1"/>
    <xf numFmtId="0" fontId="1" fillId="0" borderId="16" xfId="1" applyFont="1" applyBorder="1"/>
    <xf numFmtId="3" fontId="1" fillId="0" borderId="16" xfId="1" applyNumberFormat="1" applyFont="1" applyBorder="1" applyAlignment="1">
      <alignment horizontal="center"/>
    </xf>
    <xf numFmtId="165" fontId="1" fillId="0" borderId="6" xfId="1" applyNumberFormat="1" applyFont="1" applyBorder="1" applyAlignment="1" applyProtection="1">
      <alignment horizontal="right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165" fontId="1" fillId="0" borderId="2" xfId="1" applyNumberFormat="1" applyFont="1" applyBorder="1" applyAlignment="1" applyProtection="1">
      <alignment horizontal="right"/>
      <protection locked="0"/>
    </xf>
    <xf numFmtId="0" fontId="1" fillId="0" borderId="2" xfId="1" applyFont="1" applyBorder="1" applyAlignment="1" applyProtection="1">
      <alignment horizontal="center"/>
      <protection locked="0"/>
    </xf>
    <xf numFmtId="165" fontId="1" fillId="0" borderId="1" xfId="1" quotePrefix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0" fontId="1" fillId="0" borderId="11" xfId="1" applyFont="1" applyBorder="1" applyAlignment="1">
      <alignment horizontal="left"/>
    </xf>
    <xf numFmtId="0" fontId="1" fillId="0" borderId="12" xfId="1" applyFont="1" applyBorder="1"/>
    <xf numFmtId="0" fontId="1" fillId="0" borderId="14" xfId="1" applyFont="1" applyBorder="1" applyAlignment="1">
      <alignment horizontal="left"/>
    </xf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29" xfId="1" applyFont="1" applyBorder="1" applyAlignment="1" applyProtection="1">
      <alignment horizontal="left"/>
      <protection locked="0"/>
    </xf>
    <xf numFmtId="0" fontId="1" fillId="0" borderId="30" xfId="1" applyFont="1" applyBorder="1" applyAlignment="1" applyProtection="1">
      <alignment horizontal="left"/>
      <protection locked="0"/>
    </xf>
    <xf numFmtId="0" fontId="1" fillId="0" borderId="31" xfId="1" applyFont="1" applyBorder="1" applyAlignment="1">
      <alignment horizontal="left"/>
    </xf>
    <xf numFmtId="1" fontId="7" fillId="0" borderId="12" xfId="1" applyNumberFormat="1" applyFont="1" applyBorder="1"/>
    <xf numFmtId="1" fontId="7" fillId="0" borderId="17" xfId="1" applyNumberFormat="1" applyFont="1" applyBorder="1" applyAlignment="1">
      <alignment horizontal="center"/>
    </xf>
    <xf numFmtId="1" fontId="7" fillId="0" borderId="0" xfId="1" applyNumberFormat="1" applyFont="1"/>
    <xf numFmtId="1" fontId="7" fillId="0" borderId="21" xfId="1" applyNumberFormat="1" applyFont="1" applyBorder="1"/>
    <xf numFmtId="49" fontId="7" fillId="0" borderId="17" xfId="1" applyNumberFormat="1" applyFont="1" applyBorder="1" applyAlignment="1">
      <alignment horizontal="center"/>
    </xf>
    <xf numFmtId="0" fontId="7" fillId="0" borderId="0" xfId="1" applyFont="1"/>
    <xf numFmtId="0" fontId="7" fillId="0" borderId="21" xfId="1" applyFont="1" applyBorder="1"/>
    <xf numFmtId="3" fontId="1" fillId="0" borderId="14" xfId="1" applyNumberFormat="1" applyFont="1" applyBorder="1" applyAlignment="1">
      <alignment horizontal="center"/>
    </xf>
    <xf numFmtId="0" fontId="1" fillId="0" borderId="32" xfId="1" applyFont="1" applyBorder="1" applyProtection="1">
      <protection locked="0"/>
    </xf>
    <xf numFmtId="0" fontId="1" fillId="0" borderId="24" xfId="1" applyFont="1" applyBorder="1" applyAlignment="1" applyProtection="1">
      <alignment horizontal="left"/>
      <protection locked="0"/>
    </xf>
    <xf numFmtId="0" fontId="1" fillId="0" borderId="18" xfId="1" applyFont="1" applyBorder="1"/>
    <xf numFmtId="0" fontId="1" fillId="0" borderId="8" xfId="1" applyFont="1" applyBorder="1"/>
    <xf numFmtId="0" fontId="1" fillId="0" borderId="31" xfId="1" applyFont="1" applyBorder="1"/>
    <xf numFmtId="0" fontId="1" fillId="0" borderId="28" xfId="1" applyFont="1" applyBorder="1" applyAlignment="1">
      <alignment horizontal="left"/>
    </xf>
    <xf numFmtId="0" fontId="1" fillId="0" borderId="7" xfId="1" applyFont="1" applyBorder="1" applyAlignment="1" applyProtection="1">
      <alignment horizontal="left"/>
      <protection locked="0"/>
    </xf>
    <xf numFmtId="0" fontId="1" fillId="0" borderId="12" xfId="1" applyFont="1" applyBorder="1" applyAlignment="1">
      <alignment horizontal="left"/>
    </xf>
    <xf numFmtId="0" fontId="1" fillId="0" borderId="14" xfId="1" applyFont="1" applyBorder="1"/>
    <xf numFmtId="3" fontId="1" fillId="0" borderId="5" xfId="1" applyNumberFormat="1" applyFont="1" applyBorder="1" applyAlignment="1" applyProtection="1">
      <alignment horizontal="left"/>
      <protection locked="0"/>
    </xf>
    <xf numFmtId="0" fontId="1" fillId="0" borderId="22" xfId="1" applyFont="1" applyBorder="1" applyProtection="1">
      <protection locked="0"/>
    </xf>
    <xf numFmtId="0" fontId="4" fillId="0" borderId="0" xfId="0" applyFont="1" applyProtection="1">
      <protection locked="0"/>
    </xf>
    <xf numFmtId="166" fontId="1" fillId="0" borderId="0" xfId="1" applyNumberFormat="1" applyFont="1"/>
    <xf numFmtId="166" fontId="1" fillId="0" borderId="9" xfId="1" applyNumberFormat="1" applyFont="1" applyBorder="1"/>
    <xf numFmtId="0" fontId="1" fillId="0" borderId="12" xfId="1" quotePrefix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2" fillId="0" borderId="21" xfId="1" applyFont="1" applyBorder="1"/>
    <xf numFmtId="0" fontId="7" fillId="0" borderId="23" xfId="1" applyFont="1" applyBorder="1" applyAlignment="1" applyProtection="1">
      <alignment horizontal="center"/>
      <protection locked="0"/>
    </xf>
    <xf numFmtId="0" fontId="7" fillId="0" borderId="24" xfId="1" applyFont="1" applyBorder="1" applyAlignment="1" applyProtection="1">
      <alignment horizontal="center"/>
      <protection locked="0"/>
    </xf>
    <xf numFmtId="0" fontId="7" fillId="0" borderId="27" xfId="1" applyFont="1" applyBorder="1" applyAlignment="1" applyProtection="1">
      <alignment horizontal="center"/>
      <protection locked="0"/>
    </xf>
    <xf numFmtId="3" fontId="1" fillId="0" borderId="0" xfId="1" applyNumberFormat="1" applyFont="1" applyAlignment="1">
      <alignment horizontal="center"/>
    </xf>
    <xf numFmtId="0" fontId="1" fillId="0" borderId="26" xfId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9" xfId="0" applyFont="1" applyBorder="1"/>
    <xf numFmtId="0" fontId="1" fillId="0" borderId="33" xfId="0" applyFont="1" applyBorder="1"/>
    <xf numFmtId="0" fontId="1" fillId="0" borderId="3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6" fontId="1" fillId="0" borderId="0" xfId="0" applyNumberFormat="1" applyFont="1"/>
    <xf numFmtId="166" fontId="1" fillId="0" borderId="28" xfId="0" applyNumberFormat="1" applyFont="1" applyBorder="1"/>
    <xf numFmtId="167" fontId="1" fillId="0" borderId="0" xfId="0" applyNumberFormat="1" applyFont="1"/>
    <xf numFmtId="166" fontId="1" fillId="0" borderId="31" xfId="0" applyNumberFormat="1" applyFont="1" applyBorder="1"/>
    <xf numFmtId="0" fontId="1" fillId="0" borderId="28" xfId="0" applyFont="1" applyBorder="1" applyAlignment="1">
      <alignment horizontal="right"/>
    </xf>
    <xf numFmtId="0" fontId="8" fillId="0" borderId="0" xfId="0" applyFont="1"/>
    <xf numFmtId="0" fontId="1" fillId="0" borderId="0" xfId="1" applyFont="1" applyAlignment="1">
      <alignment horizontal="center"/>
    </xf>
    <xf numFmtId="9" fontId="1" fillId="0" borderId="0" xfId="1" applyNumberFormat="1" applyFont="1"/>
    <xf numFmtId="165" fontId="1" fillId="0" borderId="0" xfId="1" applyNumberFormat="1" applyFont="1" applyAlignment="1">
      <alignment horizontal="left"/>
    </xf>
    <xf numFmtId="1" fontId="1" fillId="0" borderId="0" xfId="1" applyNumberFormat="1" applyFont="1" applyAlignment="1">
      <alignment horizontal="center"/>
    </xf>
    <xf numFmtId="166" fontId="1" fillId="0" borderId="28" xfId="1" applyNumberFormat="1" applyFont="1" applyBorder="1"/>
    <xf numFmtId="1" fontId="1" fillId="0" borderId="20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2" fillId="0" borderId="30" xfId="0" applyFont="1" applyBorder="1"/>
    <xf numFmtId="3" fontId="1" fillId="0" borderId="20" xfId="0" applyNumberFormat="1" applyFont="1" applyBorder="1"/>
    <xf numFmtId="3" fontId="1" fillId="2" borderId="20" xfId="0" applyNumberFormat="1" applyFont="1" applyFill="1" applyBorder="1"/>
    <xf numFmtId="0" fontId="1" fillId="0" borderId="1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" fillId="0" borderId="0" xfId="1" applyFont="1" applyAlignment="1">
      <alignment horizontal="left" indent="2"/>
    </xf>
    <xf numFmtId="0" fontId="11" fillId="0" borderId="1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5" xfId="1" applyNumberFormat="1" applyFont="1" applyBorder="1" applyAlignment="1">
      <alignment horizontal="left"/>
    </xf>
    <xf numFmtId="3" fontId="1" fillId="0" borderId="0" xfId="1" applyNumberFormat="1" applyFont="1" applyAlignment="1">
      <alignment horizontal="left" indent="1"/>
    </xf>
    <xf numFmtId="3" fontId="1" fillId="0" borderId="9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18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1" fontId="1" fillId="0" borderId="15" xfId="1" applyNumberFormat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7" fillId="0" borderId="17" xfId="1" applyFont="1" applyBorder="1" applyAlignment="1">
      <alignment horizontal="center" textRotation="90"/>
    </xf>
    <xf numFmtId="0" fontId="7" fillId="0" borderId="16" xfId="1" applyFont="1" applyBorder="1" applyAlignment="1">
      <alignment horizontal="center" textRotation="90"/>
    </xf>
    <xf numFmtId="1" fontId="1" fillId="0" borderId="11" xfId="1" applyNumberFormat="1" applyFont="1" applyBorder="1" applyAlignment="1">
      <alignment horizontal="center"/>
    </xf>
    <xf numFmtId="1" fontId="1" fillId="0" borderId="12" xfId="1" applyNumberFormat="1" applyFon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0" borderId="21" xfId="1" applyNumberFormat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 textRotation="90"/>
    </xf>
    <xf numFmtId="1" fontId="7" fillId="0" borderId="21" xfId="1" applyNumberFormat="1" applyFont="1" applyBorder="1" applyAlignment="1">
      <alignment horizontal="center" textRotation="90"/>
    </xf>
    <xf numFmtId="1" fontId="7" fillId="0" borderId="14" xfId="1" applyNumberFormat="1" applyFont="1" applyBorder="1" applyAlignment="1">
      <alignment horizontal="center" textRotation="90"/>
    </xf>
    <xf numFmtId="3" fontId="1" fillId="0" borderId="10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showZeros="0" workbookViewId="0">
      <selection activeCell="J27" sqref="J27"/>
    </sheetView>
  </sheetViews>
  <sheetFormatPr baseColWidth="10" defaultRowHeight="15.75" x14ac:dyDescent="0.25"/>
  <cols>
    <col min="1" max="1" width="6.7109375" style="1" customWidth="1"/>
    <col min="2" max="2" width="8.140625" style="1" customWidth="1"/>
    <col min="3" max="3" width="11.42578125" style="1"/>
    <col min="4" max="4" width="6.140625" style="1" customWidth="1"/>
    <col min="5" max="16384" width="11.42578125" style="1"/>
  </cols>
  <sheetData>
    <row r="1" spans="1:2" x14ac:dyDescent="0.25">
      <c r="A1" s="30" t="s">
        <v>71</v>
      </c>
    </row>
    <row r="3" spans="1:2" x14ac:dyDescent="0.25">
      <c r="A3" s="1" t="s">
        <v>9</v>
      </c>
      <c r="B3" s="1" t="s">
        <v>72</v>
      </c>
    </row>
    <row r="4" spans="1:2" x14ac:dyDescent="0.25">
      <c r="B4" s="1" t="s">
        <v>203</v>
      </c>
    </row>
    <row r="5" spans="1:2" x14ac:dyDescent="0.25">
      <c r="A5" s="1" t="s">
        <v>10</v>
      </c>
      <c r="B5" s="1" t="s">
        <v>73</v>
      </c>
    </row>
    <row r="6" spans="1:2" x14ac:dyDescent="0.25">
      <c r="B6" s="1" t="s">
        <v>164</v>
      </c>
    </row>
    <row r="7" spans="1:2" x14ac:dyDescent="0.25">
      <c r="B7" s="1" t="s">
        <v>74</v>
      </c>
    </row>
    <row r="8" spans="1:2" x14ac:dyDescent="0.25">
      <c r="B8" s="1" t="s">
        <v>201</v>
      </c>
    </row>
    <row r="9" spans="1:2" x14ac:dyDescent="0.25">
      <c r="B9" s="1" t="s">
        <v>202</v>
      </c>
    </row>
    <row r="10" spans="1:2" x14ac:dyDescent="0.25">
      <c r="A10" s="1" t="s">
        <v>11</v>
      </c>
      <c r="B10" s="1" t="s">
        <v>204</v>
      </c>
    </row>
    <row r="11" spans="1:2" x14ac:dyDescent="0.25">
      <c r="B11" s="1" t="s">
        <v>75</v>
      </c>
    </row>
    <row r="14" spans="1:2" x14ac:dyDescent="0.25">
      <c r="A14" s="30" t="s">
        <v>76</v>
      </c>
    </row>
    <row r="16" spans="1:2" x14ac:dyDescent="0.25">
      <c r="A16" s="1" t="s">
        <v>9</v>
      </c>
      <c r="B16" s="1" t="s">
        <v>77</v>
      </c>
    </row>
    <row r="17" spans="1:12" x14ac:dyDescent="0.25">
      <c r="B17" s="1" t="s">
        <v>78</v>
      </c>
    </row>
    <row r="18" spans="1:12" x14ac:dyDescent="0.25">
      <c r="B18" s="1" t="s">
        <v>79</v>
      </c>
    </row>
    <row r="19" spans="1:12" x14ac:dyDescent="0.25">
      <c r="B19" s="1" t="s">
        <v>80</v>
      </c>
    </row>
    <row r="20" spans="1:12" x14ac:dyDescent="0.25">
      <c r="B20" s="1" t="s">
        <v>81</v>
      </c>
    </row>
    <row r="22" spans="1:12" x14ac:dyDescent="0.25">
      <c r="A22" s="1" t="s">
        <v>10</v>
      </c>
      <c r="B22" s="30" t="s">
        <v>20</v>
      </c>
    </row>
    <row r="23" spans="1:12" x14ac:dyDescent="0.25">
      <c r="B23" s="27" t="s">
        <v>194</v>
      </c>
      <c r="C23" s="23" t="s">
        <v>205</v>
      </c>
      <c r="D23" s="24"/>
      <c r="E23" s="198" t="s">
        <v>1</v>
      </c>
      <c r="F23" s="199"/>
      <c r="G23" s="200" t="s">
        <v>2</v>
      </c>
      <c r="H23" s="199"/>
      <c r="I23" s="201" t="s">
        <v>3</v>
      </c>
      <c r="J23" s="202"/>
      <c r="K23" s="201" t="s">
        <v>4</v>
      </c>
      <c r="L23" s="202"/>
    </row>
    <row r="24" spans="1:12" x14ac:dyDescent="0.25">
      <c r="B24" s="194" t="s">
        <v>195</v>
      </c>
      <c r="C24" s="25"/>
      <c r="D24" s="26"/>
      <c r="E24" s="16" t="s">
        <v>5</v>
      </c>
      <c r="F24" s="3" t="s">
        <v>6</v>
      </c>
      <c r="G24" s="3" t="s">
        <v>5</v>
      </c>
      <c r="H24" s="3" t="s">
        <v>6</v>
      </c>
      <c r="I24" s="3" t="s">
        <v>5</v>
      </c>
      <c r="J24" s="3" t="s">
        <v>6</v>
      </c>
      <c r="K24" s="3" t="s">
        <v>5</v>
      </c>
      <c r="L24" s="3" t="s">
        <v>6</v>
      </c>
    </row>
    <row r="25" spans="1:12" x14ac:dyDescent="0.25">
      <c r="B25" s="14">
        <v>1920</v>
      </c>
      <c r="C25" s="22" t="s">
        <v>7</v>
      </c>
      <c r="D25" s="2"/>
      <c r="E25" s="9"/>
      <c r="F25" s="7"/>
      <c r="G25" s="6"/>
      <c r="H25" s="7"/>
      <c r="I25" s="6"/>
      <c r="J25" s="7"/>
      <c r="K25" s="6"/>
      <c r="L25" s="7"/>
    </row>
    <row r="26" spans="1:12" x14ac:dyDescent="0.25">
      <c r="B26" s="4">
        <v>2962</v>
      </c>
      <c r="C26" s="5" t="s">
        <v>155</v>
      </c>
      <c r="D26" s="12"/>
      <c r="E26" s="6"/>
      <c r="F26" s="7"/>
      <c r="G26" s="6"/>
      <c r="H26" s="7">
        <v>50000</v>
      </c>
      <c r="I26" s="6"/>
      <c r="J26" s="7"/>
      <c r="K26" s="6"/>
      <c r="L26" s="7">
        <f>H26</f>
        <v>50000</v>
      </c>
    </row>
    <row r="27" spans="1:12" x14ac:dyDescent="0.25">
      <c r="B27" s="182">
        <v>3000</v>
      </c>
      <c r="C27" s="183" t="s">
        <v>87</v>
      </c>
      <c r="D27" s="184"/>
      <c r="E27" s="185"/>
      <c r="F27" s="186">
        <v>100000</v>
      </c>
      <c r="G27" s="185">
        <v>50000</v>
      </c>
      <c r="H27" s="186"/>
      <c r="I27" s="185"/>
      <c r="J27" s="186">
        <v>50000</v>
      </c>
      <c r="K27" s="185"/>
      <c r="L27" s="186"/>
    </row>
    <row r="29" spans="1:12" x14ac:dyDescent="0.25">
      <c r="B29" s="1" t="s">
        <v>165</v>
      </c>
    </row>
    <row r="30" spans="1:12" x14ac:dyDescent="0.25">
      <c r="B30" s="1" t="s">
        <v>166</v>
      </c>
    </row>
    <row r="31" spans="1:12" x14ac:dyDescent="0.25">
      <c r="B31" s="1" t="s">
        <v>167</v>
      </c>
    </row>
  </sheetData>
  <mergeCells count="4">
    <mergeCell ref="E23:F23"/>
    <mergeCell ref="G23:H23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5.1 og 5.2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showGridLines="0" showZeros="0" topLeftCell="A17" zoomScaleNormal="75" workbookViewId="0">
      <selection activeCell="I33" sqref="I33"/>
    </sheetView>
  </sheetViews>
  <sheetFormatPr baseColWidth="10" defaultRowHeight="15" x14ac:dyDescent="0.2"/>
  <cols>
    <col min="1" max="1" width="7.7109375" style="2" customWidth="1"/>
    <col min="2" max="2" width="21.42578125" style="2" customWidth="1"/>
    <col min="3" max="3" width="4" style="2" bestFit="1" customWidth="1"/>
    <col min="4" max="25" width="9.5703125" style="2" customWidth="1"/>
    <col min="26" max="26" width="8.140625" style="2" bestFit="1" customWidth="1"/>
    <col min="27" max="16384" width="11.42578125" style="2"/>
  </cols>
  <sheetData>
    <row r="1" spans="1:20" ht="15.75" x14ac:dyDescent="0.25">
      <c r="A1" s="144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0" ht="15.75" x14ac:dyDescent="0.25">
      <c r="A3" s="1" t="s">
        <v>9</v>
      </c>
      <c r="B3" s="1" t="s">
        <v>83</v>
      </c>
      <c r="C3" s="1"/>
      <c r="D3" s="1"/>
      <c r="E3" s="1"/>
      <c r="F3" s="1"/>
      <c r="G3" s="1"/>
      <c r="H3" s="1"/>
      <c r="I3" s="1"/>
      <c r="J3" s="1"/>
      <c r="K3" s="1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5.75" x14ac:dyDescent="0.25">
      <c r="A5" s="1" t="s">
        <v>10</v>
      </c>
      <c r="B5" s="1" t="s">
        <v>84</v>
      </c>
      <c r="C5" s="1"/>
      <c r="D5" s="1"/>
      <c r="E5" s="1"/>
      <c r="F5" s="1"/>
      <c r="G5" s="1"/>
      <c r="H5" s="1"/>
      <c r="I5" s="1"/>
      <c r="J5" s="1"/>
      <c r="K5" s="1"/>
    </row>
    <row r="6" spans="1:20" ht="15.75" x14ac:dyDescent="0.25">
      <c r="A6" s="1"/>
      <c r="B6" s="1" t="s">
        <v>184</v>
      </c>
      <c r="C6" s="1"/>
      <c r="D6" s="1"/>
      <c r="E6" s="1"/>
      <c r="F6" s="1"/>
      <c r="G6" s="1"/>
      <c r="H6" s="1"/>
      <c r="I6" s="1"/>
      <c r="J6" s="1"/>
      <c r="K6" s="1"/>
    </row>
    <row r="7" spans="1:20" ht="15.75" x14ac:dyDescent="0.25">
      <c r="A7" s="1"/>
      <c r="B7" s="1" t="s">
        <v>185</v>
      </c>
      <c r="C7" s="1"/>
      <c r="D7" s="1"/>
      <c r="E7" s="1"/>
      <c r="F7" s="1"/>
      <c r="G7" s="1"/>
      <c r="H7" s="1"/>
      <c r="I7" s="1"/>
      <c r="J7" s="1"/>
      <c r="K7" s="1"/>
    </row>
    <row r="8" spans="1:20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0" s="1" customFormat="1" ht="15.75" x14ac:dyDescent="0.25">
      <c r="A9" s="30" t="s">
        <v>0</v>
      </c>
    </row>
    <row r="10" spans="1:20" s="1" customFormat="1" ht="15.75" x14ac:dyDescent="0.25">
      <c r="A10" s="27" t="s">
        <v>194</v>
      </c>
      <c r="B10" s="23" t="s">
        <v>205</v>
      </c>
      <c r="C10" s="24"/>
      <c r="D10" s="198" t="s">
        <v>1</v>
      </c>
      <c r="E10" s="199"/>
      <c r="F10" s="200" t="s">
        <v>2</v>
      </c>
      <c r="G10" s="199"/>
      <c r="H10" s="201" t="s">
        <v>3</v>
      </c>
      <c r="I10" s="202"/>
      <c r="J10" s="201" t="s">
        <v>4</v>
      </c>
      <c r="K10" s="202"/>
      <c r="S10" s="2"/>
    </row>
    <row r="11" spans="1:20" ht="15.75" x14ac:dyDescent="0.25">
      <c r="A11" s="194" t="s">
        <v>195</v>
      </c>
      <c r="B11" s="25"/>
      <c r="C11" s="26"/>
      <c r="D11" s="16" t="s">
        <v>5</v>
      </c>
      <c r="E11" s="3" t="s">
        <v>6</v>
      </c>
      <c r="F11" s="3" t="s">
        <v>5</v>
      </c>
      <c r="G11" s="3" t="s">
        <v>6</v>
      </c>
      <c r="H11" s="3" t="s">
        <v>5</v>
      </c>
      <c r="I11" s="3" t="s">
        <v>6</v>
      </c>
      <c r="J11" s="3" t="s">
        <v>5</v>
      </c>
      <c r="K11" s="3" t="s">
        <v>6</v>
      </c>
    </row>
    <row r="12" spans="1:20" ht="15.75" x14ac:dyDescent="0.25">
      <c r="A12" s="14">
        <v>1920</v>
      </c>
      <c r="B12" s="22" t="s">
        <v>7</v>
      </c>
      <c r="D12" s="9"/>
      <c r="E12" s="7"/>
      <c r="F12" s="6"/>
      <c r="G12" s="7"/>
      <c r="H12" s="6"/>
      <c r="I12" s="7"/>
      <c r="J12" s="6">
        <f>D12</f>
        <v>0</v>
      </c>
      <c r="K12" s="7"/>
    </row>
    <row r="13" spans="1:20" ht="15.75" x14ac:dyDescent="0.25">
      <c r="A13" s="4">
        <v>2962</v>
      </c>
      <c r="B13" s="5" t="s">
        <v>155</v>
      </c>
      <c r="C13" s="12"/>
      <c r="D13" s="6"/>
      <c r="E13" s="7"/>
      <c r="F13" s="6"/>
      <c r="G13" s="7">
        <v>600000</v>
      </c>
      <c r="H13" s="6"/>
      <c r="I13" s="7"/>
      <c r="J13" s="6"/>
      <c r="K13" s="7">
        <f>G13</f>
        <v>600000</v>
      </c>
    </row>
    <row r="14" spans="1:20" ht="15.75" x14ac:dyDescent="0.25">
      <c r="A14" s="4">
        <v>3000</v>
      </c>
      <c r="B14" s="10" t="s">
        <v>70</v>
      </c>
      <c r="D14" s="11"/>
      <c r="E14" s="7">
        <v>600000</v>
      </c>
      <c r="F14" s="6">
        <v>600000</v>
      </c>
      <c r="G14" s="7"/>
      <c r="H14" s="6"/>
      <c r="I14" s="7"/>
      <c r="J14" s="6"/>
      <c r="K14" s="7"/>
    </row>
    <row r="15" spans="1:20" s="8" customFormat="1" ht="20.25" x14ac:dyDescent="0.3">
      <c r="A15" s="17"/>
      <c r="B15" s="18"/>
      <c r="C15" s="19"/>
      <c r="D15" s="20">
        <f t="shared" ref="D15:J15" si="0">SUM(D12:D14)</f>
        <v>0</v>
      </c>
      <c r="E15" s="21"/>
      <c r="F15" s="20">
        <f t="shared" si="0"/>
        <v>600000</v>
      </c>
      <c r="G15" s="21">
        <f t="shared" si="0"/>
        <v>600000</v>
      </c>
      <c r="H15" s="20">
        <f t="shared" si="0"/>
        <v>0</v>
      </c>
      <c r="I15" s="21">
        <f t="shared" si="0"/>
        <v>0</v>
      </c>
      <c r="J15" s="20">
        <f t="shared" si="0"/>
        <v>0</v>
      </c>
      <c r="K15" s="21"/>
      <c r="L15" s="2"/>
      <c r="M15" s="2"/>
      <c r="N15" s="2"/>
      <c r="O15" s="2"/>
      <c r="P15" s="2"/>
      <c r="Q15" s="2"/>
      <c r="R15" s="2"/>
      <c r="S15" s="2"/>
      <c r="T15" s="2"/>
    </row>
    <row r="17" spans="1:20" s="30" customFormat="1" ht="15.75" x14ac:dyDescent="0.25">
      <c r="B17" s="30" t="s">
        <v>85</v>
      </c>
    </row>
    <row r="18" spans="1:20" ht="15.75" x14ac:dyDescent="0.25">
      <c r="A18" s="1" t="s">
        <v>11</v>
      </c>
    </row>
    <row r="19" spans="1:20" s="1" customFormat="1" ht="15.75" x14ac:dyDescent="0.25">
      <c r="A19" s="30" t="s">
        <v>8</v>
      </c>
    </row>
    <row r="20" spans="1:20" s="1" customFormat="1" ht="15.75" x14ac:dyDescent="0.25">
      <c r="A20" s="29" t="s">
        <v>194</v>
      </c>
      <c r="B20" s="23" t="s">
        <v>205</v>
      </c>
      <c r="C20" s="24"/>
      <c r="D20" s="198" t="s">
        <v>1</v>
      </c>
      <c r="E20" s="199"/>
      <c r="F20" s="200" t="s">
        <v>2</v>
      </c>
      <c r="G20" s="199"/>
      <c r="H20" s="201" t="s">
        <v>3</v>
      </c>
      <c r="I20" s="202"/>
      <c r="J20" s="201" t="s">
        <v>4</v>
      </c>
      <c r="K20" s="202"/>
      <c r="S20" s="2"/>
    </row>
    <row r="21" spans="1:20" ht="15.75" x14ac:dyDescent="0.25">
      <c r="A21" s="195" t="s">
        <v>195</v>
      </c>
      <c r="B21" s="25"/>
      <c r="C21" s="26"/>
      <c r="D21" s="16" t="s">
        <v>5</v>
      </c>
      <c r="E21" s="3" t="s">
        <v>6</v>
      </c>
      <c r="F21" s="3" t="s">
        <v>5</v>
      </c>
      <c r="G21" s="3" t="s">
        <v>6</v>
      </c>
      <c r="H21" s="3" t="s">
        <v>5</v>
      </c>
      <c r="I21" s="3" t="s">
        <v>6</v>
      </c>
      <c r="J21" s="3" t="s">
        <v>5</v>
      </c>
      <c r="K21" s="3" t="s">
        <v>6</v>
      </c>
    </row>
    <row r="22" spans="1:20" ht="15.75" x14ac:dyDescent="0.25">
      <c r="A22" s="28">
        <v>1920</v>
      </c>
      <c r="B22" s="22" t="s">
        <v>7</v>
      </c>
      <c r="D22" s="9"/>
      <c r="E22" s="13"/>
      <c r="F22" s="9"/>
      <c r="G22" s="13"/>
      <c r="H22" s="9"/>
      <c r="I22" s="13"/>
      <c r="J22" s="9"/>
      <c r="K22" s="13"/>
    </row>
    <row r="23" spans="1:20" ht="15.75" x14ac:dyDescent="0.25">
      <c r="A23" s="4">
        <v>2962</v>
      </c>
      <c r="B23" s="5" t="s">
        <v>155</v>
      </c>
      <c r="C23" s="12"/>
      <c r="D23" s="6"/>
      <c r="E23" s="7">
        <v>600000</v>
      </c>
      <c r="F23" s="6">
        <v>200000</v>
      </c>
      <c r="G23" s="7"/>
      <c r="H23" s="6"/>
      <c r="I23" s="7"/>
      <c r="J23" s="6"/>
      <c r="K23" s="7">
        <f>E23-F23</f>
        <v>400000</v>
      </c>
    </row>
    <row r="24" spans="1:20" ht="15.75" x14ac:dyDescent="0.25">
      <c r="A24" s="14">
        <v>3000</v>
      </c>
      <c r="B24" s="10" t="s">
        <v>70</v>
      </c>
      <c r="D24" s="11"/>
      <c r="E24" s="15"/>
      <c r="F24" s="11"/>
      <c r="G24" s="15">
        <v>200000</v>
      </c>
      <c r="H24" s="11"/>
      <c r="I24" s="15">
        <v>200000</v>
      </c>
      <c r="J24" s="11"/>
      <c r="K24" s="15"/>
    </row>
    <row r="25" spans="1:20" s="8" customFormat="1" ht="20.25" x14ac:dyDescent="0.3">
      <c r="A25" s="17"/>
      <c r="B25" s="18"/>
      <c r="C25" s="19"/>
      <c r="D25" s="20">
        <f t="shared" ref="D25:J25" si="1">SUM(D22:D24)</f>
        <v>0</v>
      </c>
      <c r="E25" s="21"/>
      <c r="F25" s="20">
        <f t="shared" si="1"/>
        <v>200000</v>
      </c>
      <c r="G25" s="21">
        <f t="shared" si="1"/>
        <v>200000</v>
      </c>
      <c r="H25" s="20">
        <f t="shared" si="1"/>
        <v>0</v>
      </c>
      <c r="I25" s="21"/>
      <c r="J25" s="20">
        <f t="shared" si="1"/>
        <v>0</v>
      </c>
      <c r="K25" s="21"/>
      <c r="L25" s="2"/>
      <c r="M25" s="2"/>
      <c r="N25" s="2"/>
      <c r="O25" s="2"/>
      <c r="P25" s="2"/>
      <c r="Q25" s="2"/>
      <c r="R25" s="2"/>
      <c r="S25" s="2"/>
      <c r="T25" s="2"/>
    </row>
    <row r="26" spans="1:20" s="1" customFormat="1" ht="15.75" x14ac:dyDescent="0.25"/>
    <row r="27" spans="1:20" s="1" customFormat="1" ht="15.75" x14ac:dyDescent="0.25">
      <c r="B27" s="1" t="s">
        <v>186</v>
      </c>
    </row>
    <row r="28" spans="1:20" s="1" customFormat="1" ht="15.75" x14ac:dyDescent="0.25">
      <c r="B28" s="1" t="s">
        <v>187</v>
      </c>
    </row>
    <row r="29" spans="1:20" s="1" customFormat="1" ht="15.75" x14ac:dyDescent="0.25">
      <c r="B29" s="1" t="s">
        <v>188</v>
      </c>
    </row>
    <row r="30" spans="1:20" s="1" customFormat="1" ht="15.75" x14ac:dyDescent="0.25">
      <c r="B30" s="1" t="s">
        <v>189</v>
      </c>
    </row>
    <row r="31" spans="1:20" s="1" customFormat="1" ht="15.75" x14ac:dyDescent="0.25"/>
    <row r="32" spans="1:20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</sheetData>
  <mergeCells count="8">
    <mergeCell ref="J10:K10"/>
    <mergeCell ref="D10:E10"/>
    <mergeCell ref="F10:G10"/>
    <mergeCell ref="H10:I10"/>
    <mergeCell ref="D20:E20"/>
    <mergeCell ref="F20:G20"/>
    <mergeCell ref="H20:I20"/>
    <mergeCell ref="J20:K20"/>
  </mergeCells>
  <phoneticPr fontId="0" type="noConversion"/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5.3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showGridLines="0" showZeros="0" zoomScaleNormal="75" workbookViewId="0">
      <selection activeCell="H51" sqref="H51"/>
    </sheetView>
  </sheetViews>
  <sheetFormatPr baseColWidth="10" defaultRowHeight="15" x14ac:dyDescent="0.2"/>
  <cols>
    <col min="1" max="1" width="8.140625" style="31" customWidth="1"/>
    <col min="2" max="2" width="21.42578125" style="31" customWidth="1"/>
    <col min="3" max="3" width="9.5703125" style="31" customWidth="1"/>
    <col min="4" max="4" width="10.85546875" style="31" bestFit="1" customWidth="1"/>
    <col min="5" max="22" width="9.5703125" style="31" customWidth="1"/>
    <col min="23" max="23" width="8.140625" style="31" bestFit="1" customWidth="1"/>
    <col min="24" max="16384" width="11.42578125" style="31"/>
  </cols>
  <sheetData>
    <row r="1" spans="1:13" s="32" customFormat="1" ht="15.75" x14ac:dyDescent="0.25">
      <c r="A1" s="87" t="s">
        <v>86</v>
      </c>
    </row>
    <row r="2" spans="1:13" s="32" customFormat="1" ht="15.75" x14ac:dyDescent="0.25"/>
    <row r="3" spans="1:13" s="32" customFormat="1" ht="15.75" x14ac:dyDescent="0.25">
      <c r="A3" s="32" t="s">
        <v>9</v>
      </c>
      <c r="B3" s="32" t="s">
        <v>88</v>
      </c>
    </row>
    <row r="4" spans="1:13" s="32" customFormat="1" ht="15.75" x14ac:dyDescent="0.25">
      <c r="B4" s="32" t="s">
        <v>89</v>
      </c>
    </row>
    <row r="5" spans="1:13" s="32" customFormat="1" ht="15.75" x14ac:dyDescent="0.25">
      <c r="B5" s="32" t="s">
        <v>156</v>
      </c>
    </row>
    <row r="6" spans="1:13" s="32" customFormat="1" ht="15.75" x14ac:dyDescent="0.25">
      <c r="B6" s="32" t="s">
        <v>90</v>
      </c>
    </row>
    <row r="7" spans="1:13" s="32" customFormat="1" ht="15.75" x14ac:dyDescent="0.25"/>
    <row r="8" spans="1:13" s="32" customFormat="1" ht="15.75" x14ac:dyDescent="0.25">
      <c r="A8" s="32" t="s">
        <v>10</v>
      </c>
      <c r="B8" s="87" t="s">
        <v>158</v>
      </c>
    </row>
    <row r="9" spans="1:13" s="32" customFormat="1" ht="15.75" x14ac:dyDescent="0.25">
      <c r="B9" s="89" t="s">
        <v>91</v>
      </c>
    </row>
    <row r="10" spans="1:13" s="32" customFormat="1" ht="15.75" x14ac:dyDescent="0.25">
      <c r="B10" s="32" t="s">
        <v>168</v>
      </c>
      <c r="D10" s="145">
        <f>12000*6</f>
        <v>72000</v>
      </c>
    </row>
    <row r="11" spans="1:13" s="32" customFormat="1" ht="15.75" x14ac:dyDescent="0.25">
      <c r="B11" s="32" t="s">
        <v>169</v>
      </c>
      <c r="D11" s="145">
        <f>12000*6</f>
        <v>72000</v>
      </c>
    </row>
    <row r="12" spans="1:13" s="76" customFormat="1" ht="20.25" x14ac:dyDescent="0.3">
      <c r="A12" s="32"/>
      <c r="B12" s="32" t="s">
        <v>92</v>
      </c>
      <c r="C12" s="32"/>
      <c r="D12" s="146">
        <f>SUM(D10:D11)</f>
        <v>144000</v>
      </c>
      <c r="E12" s="32"/>
      <c r="F12" s="32"/>
      <c r="G12" s="32"/>
      <c r="H12" s="32"/>
      <c r="I12" s="32"/>
      <c r="J12" s="32"/>
      <c r="K12" s="32"/>
      <c r="L12" s="32"/>
      <c r="M12" s="32"/>
    </row>
    <row r="13" spans="1:13" s="32" customFormat="1" ht="15.75" x14ac:dyDescent="0.25"/>
    <row r="14" spans="1:13" s="32" customFormat="1" ht="15.75" x14ac:dyDescent="0.25">
      <c r="B14" s="32" t="s">
        <v>157</v>
      </c>
    </row>
    <row r="15" spans="1:13" s="32" customFormat="1" ht="15.75" x14ac:dyDescent="0.25"/>
    <row r="16" spans="1:13" s="32" customFormat="1" ht="15.75" x14ac:dyDescent="0.25">
      <c r="B16" s="89" t="s">
        <v>93</v>
      </c>
    </row>
    <row r="17" spans="1:14" s="32" customFormat="1" ht="15.75" x14ac:dyDescent="0.25">
      <c r="B17" s="32" t="s">
        <v>170</v>
      </c>
      <c r="D17" s="145">
        <v>24000</v>
      </c>
    </row>
    <row r="18" spans="1:14" s="32" customFormat="1" ht="15.75" x14ac:dyDescent="0.25">
      <c r="B18" s="32" t="s">
        <v>171</v>
      </c>
      <c r="D18" s="145">
        <v>24000</v>
      </c>
    </row>
    <row r="19" spans="1:14" s="76" customFormat="1" ht="20.25" x14ac:dyDescent="0.3">
      <c r="A19" s="32"/>
      <c r="B19" s="32" t="s">
        <v>92</v>
      </c>
      <c r="C19" s="32"/>
      <c r="D19" s="146">
        <f>SUM(D17:D18)</f>
        <v>48000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s="32" customFormat="1" ht="15.75" x14ac:dyDescent="0.25"/>
    <row r="21" spans="1:14" s="32" customFormat="1" ht="15.75" x14ac:dyDescent="0.25">
      <c r="B21" s="32" t="s">
        <v>94</v>
      </c>
    </row>
    <row r="22" spans="1:14" s="32" customFormat="1" ht="15.75" x14ac:dyDescent="0.25"/>
    <row r="23" spans="1:14" s="32" customFormat="1" ht="15.75" x14ac:dyDescent="0.25">
      <c r="A23" s="87" t="s">
        <v>159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4" s="32" customFormat="1" ht="15.75" x14ac:dyDescent="0.25">
      <c r="A24" s="33" t="s">
        <v>12</v>
      </c>
      <c r="B24" s="117" t="s">
        <v>13</v>
      </c>
      <c r="C24" s="147"/>
      <c r="D24" s="207">
        <v>1920</v>
      </c>
      <c r="E24" s="207"/>
      <c r="F24" s="207">
        <v>2290</v>
      </c>
      <c r="G24" s="207"/>
      <c r="H24" s="207" t="s">
        <v>98</v>
      </c>
      <c r="I24" s="207"/>
      <c r="J24" s="207">
        <v>3600</v>
      </c>
      <c r="K24" s="207"/>
    </row>
    <row r="25" spans="1:14" s="32" customFormat="1" ht="15.75" x14ac:dyDescent="0.25">
      <c r="A25" s="35"/>
      <c r="B25" s="35"/>
      <c r="C25" s="148"/>
      <c r="D25" s="208" t="s">
        <v>16</v>
      </c>
      <c r="E25" s="208"/>
      <c r="F25" s="208" t="s">
        <v>17</v>
      </c>
      <c r="G25" s="208"/>
      <c r="H25" s="208" t="s">
        <v>99</v>
      </c>
      <c r="I25" s="208"/>
      <c r="J25" s="208" t="s">
        <v>18</v>
      </c>
      <c r="K25" s="208"/>
    </row>
    <row r="26" spans="1:14" s="32" customFormat="1" ht="15.75" x14ac:dyDescent="0.25">
      <c r="A26" s="36"/>
      <c r="B26" s="36"/>
      <c r="C26" s="149"/>
      <c r="D26" s="38" t="s">
        <v>5</v>
      </c>
      <c r="E26" s="38" t="s">
        <v>6</v>
      </c>
      <c r="F26" s="38" t="s">
        <v>5</v>
      </c>
      <c r="G26" s="38" t="s">
        <v>6</v>
      </c>
      <c r="H26" s="38" t="s">
        <v>5</v>
      </c>
      <c r="I26" s="38" t="s">
        <v>6</v>
      </c>
      <c r="J26" s="38" t="s">
        <v>5</v>
      </c>
      <c r="K26" s="38" t="s">
        <v>6</v>
      </c>
    </row>
    <row r="27" spans="1:14" s="32" customFormat="1" ht="15.75" x14ac:dyDescent="0.25">
      <c r="A27" s="39">
        <v>43709</v>
      </c>
      <c r="B27" s="143" t="s">
        <v>69</v>
      </c>
      <c r="C27" s="150"/>
      <c r="D27" s="41">
        <v>144000</v>
      </c>
      <c r="E27" s="42"/>
      <c r="F27" s="41"/>
      <c r="G27" s="42"/>
      <c r="H27" s="41"/>
      <c r="I27" s="42">
        <v>144000</v>
      </c>
      <c r="J27" s="41"/>
      <c r="K27" s="42"/>
    </row>
    <row r="28" spans="1:14" s="32" customFormat="1" ht="15.75" x14ac:dyDescent="0.25">
      <c r="A28" s="43">
        <v>43709</v>
      </c>
      <c r="B28" s="78" t="s">
        <v>95</v>
      </c>
      <c r="C28" s="151"/>
      <c r="D28" s="46">
        <v>48000</v>
      </c>
      <c r="E28" s="47"/>
      <c r="F28" s="46"/>
      <c r="G28" s="47">
        <v>48000</v>
      </c>
      <c r="H28" s="46"/>
      <c r="I28" s="47"/>
      <c r="J28" s="46"/>
      <c r="K28" s="47"/>
    </row>
    <row r="29" spans="1:14" s="32" customFormat="1" ht="15.75" x14ac:dyDescent="0.25">
      <c r="A29" s="48"/>
      <c r="B29" s="100"/>
      <c r="C29" s="152"/>
      <c r="D29" s="49"/>
      <c r="E29" s="50"/>
      <c r="F29" s="49"/>
      <c r="G29" s="50"/>
      <c r="H29" s="49"/>
      <c r="I29" s="50"/>
      <c r="J29" s="49"/>
      <c r="K29" s="50"/>
    </row>
    <row r="30" spans="1:14" s="32" customFormat="1" ht="15.75" x14ac:dyDescent="0.25"/>
    <row r="31" spans="1:14" s="32" customFormat="1" ht="15.75" x14ac:dyDescent="0.25"/>
    <row r="32" spans="1:14" s="32" customFormat="1" ht="15.75" x14ac:dyDescent="0.25"/>
    <row r="33" spans="1:16" s="32" customFormat="1" ht="15.75" x14ac:dyDescent="0.25">
      <c r="A33" s="32" t="s">
        <v>11</v>
      </c>
      <c r="B33" s="87" t="s">
        <v>160</v>
      </c>
    </row>
    <row r="34" spans="1:16" s="32" customFormat="1" ht="15.75" x14ac:dyDescent="0.25">
      <c r="B34" s="89" t="s">
        <v>96</v>
      </c>
    </row>
    <row r="35" spans="1:16" s="32" customFormat="1" ht="15.75" x14ac:dyDescent="0.25">
      <c r="B35" s="32" t="s">
        <v>172</v>
      </c>
      <c r="D35" s="145">
        <v>48000</v>
      </c>
    </row>
    <row r="36" spans="1:16" s="32" customFormat="1" ht="15.75" x14ac:dyDescent="0.25">
      <c r="B36" s="32" t="s">
        <v>173</v>
      </c>
      <c r="D36" s="145">
        <v>48000</v>
      </c>
    </row>
    <row r="37" spans="1:16" s="76" customFormat="1" ht="20.25" x14ac:dyDescent="0.3">
      <c r="A37" s="32"/>
      <c r="B37" s="32" t="s">
        <v>97</v>
      </c>
      <c r="C37" s="32"/>
      <c r="D37" s="146">
        <f>SUM(D35:D36)</f>
        <v>96000</v>
      </c>
      <c r="E37" s="32"/>
      <c r="F37" s="32"/>
      <c r="G37" s="32"/>
      <c r="H37" s="32"/>
      <c r="I37" s="32"/>
      <c r="J37" s="32"/>
      <c r="K37" s="32"/>
      <c r="L37" s="32"/>
      <c r="M37" s="32"/>
    </row>
    <row r="38" spans="1:16" s="32" customFormat="1" ht="15.75" x14ac:dyDescent="0.25"/>
    <row r="39" spans="1:16" s="32" customFormat="1" ht="15.75" x14ac:dyDescent="0.25">
      <c r="B39" s="32" t="s">
        <v>161</v>
      </c>
    </row>
    <row r="40" spans="1:16" s="32" customFormat="1" ht="15.75" x14ac:dyDescent="0.25">
      <c r="B40" s="32" t="s">
        <v>190</v>
      </c>
    </row>
    <row r="41" spans="1:16" s="32" customFormat="1" ht="15.75" x14ac:dyDescent="0.25">
      <c r="B41" s="32" t="s">
        <v>174</v>
      </c>
    </row>
    <row r="42" spans="1:16" ht="15.7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6" ht="15.75" x14ac:dyDescent="0.25">
      <c r="A43" s="32" t="s">
        <v>19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6" ht="15.7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6" s="32" customFormat="1" ht="15.75" x14ac:dyDescent="0.25">
      <c r="A45" s="32" t="s">
        <v>20</v>
      </c>
    </row>
    <row r="46" spans="1:16" s="32" customFormat="1" ht="15.75" x14ac:dyDescent="0.25">
      <c r="A46" s="33" t="s">
        <v>194</v>
      </c>
      <c r="B46" s="34" t="s">
        <v>205</v>
      </c>
      <c r="C46" s="203" t="s">
        <v>1</v>
      </c>
      <c r="D46" s="204"/>
      <c r="E46" s="203" t="s">
        <v>2</v>
      </c>
      <c r="F46" s="204"/>
      <c r="G46" s="205" t="s">
        <v>3</v>
      </c>
      <c r="H46" s="206"/>
      <c r="I46" s="205" t="s">
        <v>4</v>
      </c>
      <c r="J46" s="206"/>
      <c r="P46" s="31"/>
    </row>
    <row r="47" spans="1:16" ht="15.75" x14ac:dyDescent="0.25">
      <c r="A47" s="187" t="s">
        <v>195</v>
      </c>
      <c r="B47" s="37"/>
      <c r="C47" s="38" t="s">
        <v>5</v>
      </c>
      <c r="D47" s="38" t="s">
        <v>6</v>
      </c>
      <c r="E47" s="38" t="s">
        <v>5</v>
      </c>
      <c r="F47" s="38" t="s">
        <v>6</v>
      </c>
      <c r="G47" s="38" t="s">
        <v>5</v>
      </c>
      <c r="H47" s="38" t="s">
        <v>6</v>
      </c>
      <c r="I47" s="38" t="s">
        <v>5</v>
      </c>
      <c r="J47" s="38" t="s">
        <v>6</v>
      </c>
    </row>
    <row r="48" spans="1:16" ht="15.75" x14ac:dyDescent="0.25">
      <c r="A48" s="56">
        <v>1920</v>
      </c>
      <c r="B48" s="57" t="s">
        <v>7</v>
      </c>
      <c r="C48" s="46"/>
      <c r="D48" s="47"/>
      <c r="E48" s="46"/>
      <c r="F48" s="47"/>
      <c r="G48" s="46"/>
      <c r="H48" s="47"/>
      <c r="I48" s="46"/>
      <c r="J48" s="47"/>
    </row>
    <row r="49" spans="1:12" ht="15.75" x14ac:dyDescent="0.25">
      <c r="A49" s="51">
        <v>2290</v>
      </c>
      <c r="B49" s="52" t="s">
        <v>17</v>
      </c>
      <c r="C49" s="46"/>
      <c r="D49" s="47">
        <v>48000</v>
      </c>
      <c r="E49" s="46"/>
      <c r="F49" s="47"/>
      <c r="G49" s="46"/>
      <c r="H49" s="47"/>
      <c r="I49" s="46"/>
      <c r="J49" s="47">
        <f>D49</f>
        <v>48000</v>
      </c>
    </row>
    <row r="50" spans="1:12" ht="15.75" x14ac:dyDescent="0.25">
      <c r="A50" s="51">
        <v>2900</v>
      </c>
      <c r="B50" s="52" t="s">
        <v>100</v>
      </c>
      <c r="C50" s="46"/>
      <c r="D50" s="47">
        <v>144000</v>
      </c>
      <c r="E50" s="46">
        <v>96000</v>
      </c>
      <c r="F50" s="47"/>
      <c r="G50" s="46"/>
      <c r="H50" s="47"/>
      <c r="I50" s="46"/>
      <c r="J50" s="47">
        <f>D50-E50</f>
        <v>48000</v>
      </c>
    </row>
    <row r="51" spans="1:12" ht="15.75" x14ac:dyDescent="0.25">
      <c r="A51" s="99">
        <v>3600</v>
      </c>
      <c r="B51" s="154" t="s">
        <v>18</v>
      </c>
      <c r="C51" s="49"/>
      <c r="D51" s="50"/>
      <c r="E51" s="49"/>
      <c r="F51" s="50">
        <v>96000</v>
      </c>
      <c r="G51" s="49"/>
      <c r="H51" s="50">
        <f>F51</f>
        <v>96000</v>
      </c>
      <c r="I51" s="49"/>
      <c r="J51" s="50"/>
    </row>
    <row r="52" spans="1:12" ht="15.7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5.75" x14ac:dyDescent="0.25">
      <c r="A53" s="32" t="s">
        <v>191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5.7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 ht="15.7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 ht="15.7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 ht="15.7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ht="15.7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 ht="15.7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 ht="15.7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1:12" ht="15.7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 ht="15.7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7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</sheetData>
  <mergeCells count="12">
    <mergeCell ref="C46:D46"/>
    <mergeCell ref="E46:F46"/>
    <mergeCell ref="G46:H46"/>
    <mergeCell ref="I46:J46"/>
    <mergeCell ref="D24:E24"/>
    <mergeCell ref="F24:G24"/>
    <mergeCell ref="H24:I24"/>
    <mergeCell ref="J24:K24"/>
    <mergeCell ref="D25:E25"/>
    <mergeCell ref="F25:G25"/>
    <mergeCell ref="H25:I25"/>
    <mergeCell ref="J25:K25"/>
  </mergeCells>
  <pageMargins left="0.59055118110236227" right="0.59055118110236227" top="0.78740157480314965" bottom="0.74803149606299213" header="0.51181102362204722" footer="0.51181102362204722"/>
  <pageSetup paperSize="9" scale="95" orientation="landscape" horizontalDpi="300" verticalDpi="300" r:id="rId1"/>
  <headerFooter alignWithMargins="0">
    <oddHeader>&amp;COppgave 5.4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showGridLines="0" workbookViewId="0">
      <selection activeCell="B1" sqref="B1:B1048576"/>
    </sheetView>
  </sheetViews>
  <sheetFormatPr baseColWidth="10" defaultRowHeight="15.75" x14ac:dyDescent="0.25"/>
  <cols>
    <col min="1" max="1" width="6.85546875" style="1" customWidth="1"/>
    <col min="2" max="2" width="17" style="1" bestFit="1" customWidth="1"/>
    <col min="3" max="16384" width="11.42578125" style="1"/>
  </cols>
  <sheetData>
    <row r="1" spans="1:9" x14ac:dyDescent="0.25">
      <c r="A1" s="30" t="s">
        <v>101</v>
      </c>
    </row>
    <row r="3" spans="1:9" x14ac:dyDescent="0.25">
      <c r="A3" s="158"/>
      <c r="B3" s="18"/>
      <c r="C3" s="18"/>
      <c r="D3" s="18"/>
      <c r="E3" s="18"/>
      <c r="F3" s="18"/>
      <c r="G3" s="157" t="s">
        <v>104</v>
      </c>
      <c r="H3" s="156" t="s">
        <v>105</v>
      </c>
      <c r="I3" s="157" t="s">
        <v>43</v>
      </c>
    </row>
    <row r="4" spans="1:9" x14ac:dyDescent="0.25">
      <c r="A4" s="159" t="s">
        <v>9</v>
      </c>
      <c r="B4" s="160" t="s">
        <v>102</v>
      </c>
      <c r="C4" s="160"/>
      <c r="D4" s="161"/>
      <c r="E4" s="161"/>
      <c r="F4" s="161"/>
      <c r="G4" s="162" t="s">
        <v>110</v>
      </c>
      <c r="H4" s="161"/>
      <c r="I4" s="162"/>
    </row>
    <row r="5" spans="1:9" x14ac:dyDescent="0.25">
      <c r="A5" s="163" t="s">
        <v>10</v>
      </c>
      <c r="B5" s="164" t="s">
        <v>106</v>
      </c>
      <c r="C5" s="164"/>
      <c r="D5" s="165"/>
      <c r="E5" s="165"/>
      <c r="F5" s="165"/>
      <c r="G5" s="166" t="s">
        <v>110</v>
      </c>
      <c r="H5" s="165"/>
      <c r="I5" s="166"/>
    </row>
    <row r="6" spans="1:9" x14ac:dyDescent="0.25">
      <c r="A6" s="163" t="s">
        <v>11</v>
      </c>
      <c r="B6" s="164" t="s">
        <v>108</v>
      </c>
      <c r="C6" s="164"/>
      <c r="D6" s="165"/>
      <c r="E6" s="165"/>
      <c r="F6" s="165"/>
      <c r="G6" s="166"/>
      <c r="H6" s="165" t="s">
        <v>110</v>
      </c>
      <c r="I6" s="166"/>
    </row>
    <row r="7" spans="1:9" x14ac:dyDescent="0.25">
      <c r="A7" s="163" t="s">
        <v>44</v>
      </c>
      <c r="B7" s="164" t="s">
        <v>107</v>
      </c>
      <c r="C7" s="164"/>
      <c r="D7" s="165"/>
      <c r="E7" s="165"/>
      <c r="F7" s="165"/>
      <c r="G7" s="166"/>
      <c r="H7" s="165"/>
      <c r="I7" s="166" t="s">
        <v>110</v>
      </c>
    </row>
    <row r="8" spans="1:9" x14ac:dyDescent="0.25">
      <c r="A8" s="163" t="s">
        <v>46</v>
      </c>
      <c r="B8" s="164" t="s">
        <v>206</v>
      </c>
      <c r="C8" s="164"/>
      <c r="D8" s="165"/>
      <c r="E8" s="165"/>
      <c r="F8" s="165"/>
      <c r="G8" s="166" t="s">
        <v>110</v>
      </c>
      <c r="H8" s="165"/>
      <c r="I8" s="166"/>
    </row>
    <row r="9" spans="1:9" x14ac:dyDescent="0.25">
      <c r="A9" s="163" t="s">
        <v>48</v>
      </c>
      <c r="B9" s="164" t="s">
        <v>207</v>
      </c>
      <c r="C9" s="164"/>
      <c r="D9" s="165"/>
      <c r="E9" s="165"/>
      <c r="F9" s="165"/>
      <c r="G9" s="166"/>
      <c r="H9" s="165" t="s">
        <v>110</v>
      </c>
      <c r="I9" s="166"/>
    </row>
    <row r="10" spans="1:9" x14ac:dyDescent="0.25">
      <c r="A10" s="167" t="s">
        <v>103</v>
      </c>
      <c r="B10" s="168" t="s">
        <v>109</v>
      </c>
      <c r="C10" s="168"/>
      <c r="D10" s="169"/>
      <c r="E10" s="169"/>
      <c r="F10" s="169"/>
      <c r="G10" s="170" t="s">
        <v>110</v>
      </c>
      <c r="H10" s="169"/>
      <c r="I10" s="170"/>
    </row>
    <row r="11" spans="1:9" x14ac:dyDescent="0.25">
      <c r="G11" s="155"/>
      <c r="H11" s="155"/>
      <c r="I11" s="155"/>
    </row>
    <row r="12" spans="1:9" x14ac:dyDescent="0.25">
      <c r="A12" s="30" t="s">
        <v>192</v>
      </c>
      <c r="G12" s="155"/>
      <c r="H12" s="155"/>
      <c r="I12" s="155"/>
    </row>
    <row r="13" spans="1:9" x14ac:dyDescent="0.25">
      <c r="A13" s="1" t="s">
        <v>216</v>
      </c>
      <c r="G13" s="155"/>
      <c r="H13" s="155"/>
      <c r="I13" s="155"/>
    </row>
    <row r="14" spans="1:9" x14ac:dyDescent="0.25">
      <c r="A14" s="1" t="s">
        <v>217</v>
      </c>
      <c r="G14" s="155"/>
      <c r="H14" s="155"/>
      <c r="I14" s="155"/>
    </row>
    <row r="15" spans="1:9" x14ac:dyDescent="0.25">
      <c r="G15" s="155"/>
      <c r="H15" s="155"/>
      <c r="I15" s="155"/>
    </row>
    <row r="16" spans="1:9" x14ac:dyDescent="0.25">
      <c r="A16" s="30" t="s">
        <v>193</v>
      </c>
      <c r="G16" s="155"/>
      <c r="H16" s="155"/>
      <c r="I16" s="155"/>
    </row>
    <row r="17" spans="1:10" x14ac:dyDescent="0.25">
      <c r="A17" s="1" t="s">
        <v>175</v>
      </c>
      <c r="G17" s="155"/>
      <c r="H17" s="155"/>
      <c r="I17" s="155"/>
    </row>
    <row r="18" spans="1:10" x14ac:dyDescent="0.25">
      <c r="A18" s="1" t="s">
        <v>112</v>
      </c>
      <c r="G18" s="155"/>
      <c r="H18" s="155"/>
      <c r="I18" s="155"/>
    </row>
    <row r="19" spans="1:10" x14ac:dyDescent="0.25">
      <c r="A19" s="1" t="s">
        <v>111</v>
      </c>
      <c r="G19" s="155"/>
      <c r="H19" s="155"/>
      <c r="I19" s="155"/>
    </row>
    <row r="20" spans="1:10" x14ac:dyDescent="0.25">
      <c r="G20" s="155"/>
      <c r="H20" s="155"/>
      <c r="I20" s="155"/>
    </row>
    <row r="21" spans="1:10" x14ac:dyDescent="0.25">
      <c r="G21" s="155"/>
      <c r="H21" s="155"/>
      <c r="I21" s="155"/>
    </row>
    <row r="22" spans="1:10" x14ac:dyDescent="0.25">
      <c r="A22" s="30" t="s">
        <v>113</v>
      </c>
      <c r="G22" s="155"/>
      <c r="H22" s="155"/>
      <c r="I22" s="155"/>
    </row>
    <row r="24" spans="1:10" x14ac:dyDescent="0.25">
      <c r="A24" s="33" t="s">
        <v>194</v>
      </c>
      <c r="B24" s="34" t="s">
        <v>205</v>
      </c>
      <c r="C24" s="203" t="s">
        <v>1</v>
      </c>
      <c r="D24" s="204"/>
      <c r="E24" s="203" t="s">
        <v>2</v>
      </c>
      <c r="F24" s="204"/>
      <c r="G24" s="205" t="s">
        <v>3</v>
      </c>
      <c r="H24" s="206"/>
      <c r="I24" s="205" t="s">
        <v>4</v>
      </c>
      <c r="J24" s="206"/>
    </row>
    <row r="25" spans="1:10" x14ac:dyDescent="0.25">
      <c r="A25" s="187" t="s">
        <v>195</v>
      </c>
      <c r="B25" s="37"/>
      <c r="C25" s="38" t="s">
        <v>5</v>
      </c>
      <c r="D25" s="38" t="s">
        <v>6</v>
      </c>
      <c r="E25" s="38" t="s">
        <v>5</v>
      </c>
      <c r="F25" s="38" t="s">
        <v>6</v>
      </c>
      <c r="G25" s="38" t="s">
        <v>5</v>
      </c>
      <c r="H25" s="38" t="s">
        <v>6</v>
      </c>
      <c r="I25" s="38" t="s">
        <v>5</v>
      </c>
      <c r="J25" s="38" t="s">
        <v>6</v>
      </c>
    </row>
    <row r="26" spans="1:10" x14ac:dyDescent="0.25">
      <c r="A26" s="51">
        <v>1400</v>
      </c>
      <c r="B26" s="52" t="s">
        <v>22</v>
      </c>
      <c r="C26" s="46">
        <v>300000</v>
      </c>
      <c r="D26" s="47"/>
      <c r="E26" s="46">
        <v>40000</v>
      </c>
      <c r="F26" s="47"/>
      <c r="G26" s="46"/>
      <c r="H26" s="47"/>
      <c r="I26" s="46">
        <v>340000</v>
      </c>
      <c r="J26" s="47"/>
    </row>
    <row r="27" spans="1:10" x14ac:dyDescent="0.25">
      <c r="A27" s="51">
        <v>3000</v>
      </c>
      <c r="B27" s="52" t="s">
        <v>25</v>
      </c>
      <c r="C27" s="46"/>
      <c r="D27" s="47">
        <v>900000</v>
      </c>
      <c r="E27" s="46"/>
      <c r="F27" s="47"/>
      <c r="G27" s="46"/>
      <c r="H27" s="47">
        <v>900000</v>
      </c>
      <c r="I27" s="46"/>
      <c r="J27" s="47"/>
    </row>
    <row r="28" spans="1:10" x14ac:dyDescent="0.25">
      <c r="A28" s="99">
        <v>4000</v>
      </c>
      <c r="B28" s="154" t="s">
        <v>26</v>
      </c>
      <c r="C28" s="49">
        <v>500000</v>
      </c>
      <c r="D28" s="50"/>
      <c r="E28" s="49"/>
      <c r="F28" s="50">
        <v>40000</v>
      </c>
      <c r="G28" s="49">
        <v>460000</v>
      </c>
      <c r="H28" s="50"/>
      <c r="I28" s="49"/>
      <c r="J28" s="50"/>
    </row>
    <row r="30" spans="1:10" x14ac:dyDescent="0.25">
      <c r="A30" s="1" t="s">
        <v>9</v>
      </c>
      <c r="B30" s="1" t="s">
        <v>114</v>
      </c>
    </row>
    <row r="31" spans="1:10" x14ac:dyDescent="0.25">
      <c r="A31" s="1" t="s">
        <v>10</v>
      </c>
      <c r="B31" s="1" t="s">
        <v>115</v>
      </c>
    </row>
    <row r="32" spans="1:10" x14ac:dyDescent="0.25">
      <c r="A32" s="1" t="s">
        <v>11</v>
      </c>
      <c r="B32" s="1" t="s">
        <v>116</v>
      </c>
    </row>
    <row r="33" spans="1:6" x14ac:dyDescent="0.25">
      <c r="A33" s="1" t="s">
        <v>44</v>
      </c>
      <c r="B33" s="1" t="s">
        <v>117</v>
      </c>
    </row>
    <row r="34" spans="1:6" x14ac:dyDescent="0.25">
      <c r="B34" s="1" t="s">
        <v>118</v>
      </c>
    </row>
    <row r="36" spans="1:6" x14ac:dyDescent="0.25">
      <c r="A36" s="30" t="s">
        <v>119</v>
      </c>
    </row>
    <row r="37" spans="1:6" x14ac:dyDescent="0.25">
      <c r="F37" s="173"/>
    </row>
    <row r="38" spans="1:6" x14ac:dyDescent="0.25">
      <c r="A38" s="1" t="s">
        <v>9</v>
      </c>
      <c r="B38" s="1" t="s">
        <v>120</v>
      </c>
      <c r="F38" s="172">
        <f>600*100</f>
        <v>60000</v>
      </c>
    </row>
    <row r="39" spans="1:6" x14ac:dyDescent="0.25">
      <c r="F39" s="174"/>
    </row>
    <row r="40" spans="1:6" x14ac:dyDescent="0.25">
      <c r="B40" s="1" t="s">
        <v>123</v>
      </c>
      <c r="F40" s="172">
        <f>500*100</f>
        <v>50000</v>
      </c>
    </row>
    <row r="42" spans="1:6" x14ac:dyDescent="0.25">
      <c r="A42" s="1" t="s">
        <v>10</v>
      </c>
      <c r="B42" s="1" t="s">
        <v>124</v>
      </c>
      <c r="F42" s="175" t="s">
        <v>121</v>
      </c>
    </row>
    <row r="44" spans="1:6" x14ac:dyDescent="0.25">
      <c r="B44" s="1" t="s">
        <v>122</v>
      </c>
      <c r="F44" s="172">
        <f>300*100</f>
        <v>30000</v>
      </c>
    </row>
    <row r="46" spans="1:6" x14ac:dyDescent="0.25">
      <c r="A46" s="1" t="s">
        <v>11</v>
      </c>
      <c r="B46" s="1" t="s">
        <v>125</v>
      </c>
      <c r="F46" s="172">
        <f>600*150</f>
        <v>90000</v>
      </c>
    </row>
    <row r="47" spans="1:6" x14ac:dyDescent="0.25">
      <c r="F47" s="171"/>
    </row>
    <row r="48" spans="1:6" x14ac:dyDescent="0.25">
      <c r="B48" s="1" t="s">
        <v>126</v>
      </c>
      <c r="F48" s="172">
        <f>800*100</f>
        <v>80000</v>
      </c>
    </row>
    <row r="49" spans="1:6" x14ac:dyDescent="0.25">
      <c r="F49" s="171"/>
    </row>
    <row r="50" spans="1:6" x14ac:dyDescent="0.25">
      <c r="B50" s="1" t="s">
        <v>127</v>
      </c>
      <c r="F50" s="172">
        <f>600*100</f>
        <v>60000</v>
      </c>
    </row>
    <row r="52" spans="1:6" x14ac:dyDescent="0.25">
      <c r="A52" s="1" t="s">
        <v>44</v>
      </c>
      <c r="B52" s="176" t="s">
        <v>128</v>
      </c>
    </row>
    <row r="53" spans="1:6" x14ac:dyDescent="0.25">
      <c r="B53" s="1" t="s">
        <v>129</v>
      </c>
    </row>
    <row r="55" spans="1:6" x14ac:dyDescent="0.25">
      <c r="B55" s="176" t="s">
        <v>130</v>
      </c>
    </row>
    <row r="56" spans="1:6" x14ac:dyDescent="0.25">
      <c r="B56" s="1" t="s">
        <v>131</v>
      </c>
    </row>
  </sheetData>
  <mergeCells count="4">
    <mergeCell ref="C24:D24"/>
    <mergeCell ref="E24:F24"/>
    <mergeCell ref="G24:H24"/>
    <mergeCell ref="I24:J2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&amp;COppgave 5.5 – 5.7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showGridLines="0" showZeros="0" topLeftCell="A45" workbookViewId="0">
      <selection activeCell="K61" sqref="K61"/>
    </sheetView>
  </sheetViews>
  <sheetFormatPr baseColWidth="10" defaultRowHeight="15.75" x14ac:dyDescent="0.25"/>
  <cols>
    <col min="1" max="1" width="6.140625" style="32" bestFit="1" customWidth="1"/>
    <col min="2" max="2" width="17.85546875" style="32" customWidth="1"/>
    <col min="3" max="3" width="3.85546875" style="32" bestFit="1" customWidth="1"/>
    <col min="4" max="4" width="3.28515625" style="32" bestFit="1" customWidth="1"/>
    <col min="5" max="14" width="9.5703125" style="32" customWidth="1"/>
    <col min="15" max="15" width="3.28515625" style="32" customWidth="1"/>
    <col min="16" max="23" width="9.5703125" style="32" customWidth="1"/>
    <col min="24" max="16384" width="11.42578125" style="32"/>
  </cols>
  <sheetData>
    <row r="1" spans="1:23" x14ac:dyDescent="0.25">
      <c r="A1" s="87" t="s">
        <v>132</v>
      </c>
    </row>
    <row r="3" spans="1:23" x14ac:dyDescent="0.25">
      <c r="A3" s="32" t="s">
        <v>9</v>
      </c>
    </row>
    <row r="4" spans="1:23" x14ac:dyDescent="0.25">
      <c r="A4" s="97" t="s">
        <v>12</v>
      </c>
      <c r="B4" s="196" t="s">
        <v>13</v>
      </c>
      <c r="C4" s="59"/>
      <c r="D4" s="60"/>
      <c r="E4" s="207">
        <v>1400</v>
      </c>
      <c r="F4" s="207"/>
      <c r="G4" s="207">
        <v>1900</v>
      </c>
      <c r="H4" s="207"/>
      <c r="I4" s="207">
        <v>1920</v>
      </c>
      <c r="J4" s="207"/>
      <c r="K4" s="207">
        <v>2050</v>
      </c>
      <c r="L4" s="207"/>
      <c r="M4" s="207">
        <v>3000</v>
      </c>
      <c r="N4" s="207"/>
      <c r="O4" s="61"/>
      <c r="P4" s="223">
        <v>4000</v>
      </c>
      <c r="Q4" s="224"/>
      <c r="R4" s="207">
        <v>6300</v>
      </c>
      <c r="S4" s="207"/>
      <c r="T4" s="207">
        <v>6800</v>
      </c>
      <c r="U4" s="207"/>
      <c r="V4" s="223" t="s">
        <v>176</v>
      </c>
      <c r="W4" s="224"/>
    </row>
    <row r="5" spans="1:23" ht="15.75" customHeight="1" x14ac:dyDescent="0.25">
      <c r="A5" s="62"/>
      <c r="B5" s="63"/>
      <c r="C5" s="64" t="s">
        <v>14</v>
      </c>
      <c r="D5" s="221" t="s">
        <v>21</v>
      </c>
      <c r="E5" s="225" t="s">
        <v>22</v>
      </c>
      <c r="F5" s="225"/>
      <c r="G5" s="225" t="s">
        <v>23</v>
      </c>
      <c r="H5" s="225"/>
      <c r="I5" s="225" t="s">
        <v>16</v>
      </c>
      <c r="J5" s="225"/>
      <c r="K5" s="208" t="s">
        <v>24</v>
      </c>
      <c r="L5" s="208"/>
      <c r="M5" s="208" t="s">
        <v>25</v>
      </c>
      <c r="N5" s="208"/>
      <c r="O5" s="221" t="s">
        <v>21</v>
      </c>
      <c r="P5" s="208" t="s">
        <v>26</v>
      </c>
      <c r="Q5" s="208"/>
      <c r="R5" s="208" t="s">
        <v>27</v>
      </c>
      <c r="S5" s="208"/>
      <c r="T5" s="208" t="s">
        <v>28</v>
      </c>
      <c r="U5" s="208"/>
      <c r="V5" s="214" t="s">
        <v>29</v>
      </c>
      <c r="W5" s="215"/>
    </row>
    <row r="6" spans="1:23" x14ac:dyDescent="0.25">
      <c r="A6" s="65"/>
      <c r="B6" s="66"/>
      <c r="C6" s="67" t="s">
        <v>15</v>
      </c>
      <c r="D6" s="222"/>
      <c r="E6" s="38" t="s">
        <v>5</v>
      </c>
      <c r="F6" s="38" t="s">
        <v>6</v>
      </c>
      <c r="G6" s="38" t="s">
        <v>5</v>
      </c>
      <c r="H6" s="38" t="s">
        <v>6</v>
      </c>
      <c r="I6" s="38" t="s">
        <v>5</v>
      </c>
      <c r="J6" s="38" t="s">
        <v>6</v>
      </c>
      <c r="K6" s="38" t="s">
        <v>5</v>
      </c>
      <c r="L6" s="38" t="s">
        <v>6</v>
      </c>
      <c r="M6" s="38" t="s">
        <v>5</v>
      </c>
      <c r="N6" s="38" t="s">
        <v>6</v>
      </c>
      <c r="O6" s="222"/>
      <c r="P6" s="38" t="s">
        <v>5</v>
      </c>
      <c r="Q6" s="38" t="s">
        <v>6</v>
      </c>
      <c r="R6" s="38" t="s">
        <v>5</v>
      </c>
      <c r="S6" s="38" t="s">
        <v>6</v>
      </c>
      <c r="T6" s="38" t="s">
        <v>5</v>
      </c>
      <c r="U6" s="38" t="s">
        <v>6</v>
      </c>
      <c r="V6" s="38" t="s">
        <v>5</v>
      </c>
      <c r="W6" s="38" t="s">
        <v>6</v>
      </c>
    </row>
    <row r="7" spans="1:23" x14ac:dyDescent="0.25">
      <c r="A7" s="68">
        <v>43678</v>
      </c>
      <c r="B7" s="69" t="s">
        <v>133</v>
      </c>
      <c r="C7" s="40"/>
      <c r="D7" s="70">
        <v>1</v>
      </c>
      <c r="E7" s="41"/>
      <c r="F7" s="42"/>
      <c r="G7" s="41"/>
      <c r="H7" s="42"/>
      <c r="I7" s="41">
        <v>150000</v>
      </c>
      <c r="J7" s="42"/>
      <c r="K7" s="41"/>
      <c r="L7" s="42">
        <v>150000</v>
      </c>
      <c r="M7" s="41"/>
      <c r="N7" s="42"/>
      <c r="O7" s="70">
        <v>1</v>
      </c>
      <c r="P7" s="41"/>
      <c r="Q7" s="42"/>
      <c r="R7" s="41"/>
      <c r="S7" s="42"/>
      <c r="T7" s="41"/>
      <c r="U7" s="42"/>
      <c r="V7" s="41"/>
      <c r="W7" s="42"/>
    </row>
    <row r="8" spans="1:23" x14ac:dyDescent="0.25">
      <c r="A8" s="43">
        <v>43682</v>
      </c>
      <c r="B8" s="44" t="s">
        <v>134</v>
      </c>
      <c r="C8" s="45">
        <v>1</v>
      </c>
      <c r="D8" s="45">
        <v>2</v>
      </c>
      <c r="E8" s="46"/>
      <c r="F8" s="47"/>
      <c r="G8" s="46"/>
      <c r="H8" s="47"/>
      <c r="I8" s="46"/>
      <c r="J8" s="47">
        <v>80000</v>
      </c>
      <c r="K8" s="46"/>
      <c r="L8" s="47"/>
      <c r="M8" s="46"/>
      <c r="N8" s="47"/>
      <c r="O8" s="45">
        <v>2</v>
      </c>
      <c r="P8" s="46">
        <v>80000</v>
      </c>
      <c r="Q8" s="47"/>
      <c r="R8" s="46"/>
      <c r="S8" s="47"/>
      <c r="T8" s="46"/>
      <c r="U8" s="47"/>
      <c r="V8" s="46"/>
      <c r="W8" s="47"/>
    </row>
    <row r="9" spans="1:23" x14ac:dyDescent="0.25">
      <c r="A9" s="43">
        <v>43687</v>
      </c>
      <c r="B9" s="44" t="s">
        <v>27</v>
      </c>
      <c r="C9" s="45">
        <v>2</v>
      </c>
      <c r="D9" s="45">
        <v>3</v>
      </c>
      <c r="E9" s="46"/>
      <c r="F9" s="47"/>
      <c r="G9" s="46"/>
      <c r="H9" s="47"/>
      <c r="I9" s="46"/>
      <c r="J9" s="47">
        <v>12500</v>
      </c>
      <c r="K9" s="46"/>
      <c r="L9" s="47"/>
      <c r="M9" s="46"/>
      <c r="N9" s="47"/>
      <c r="O9" s="45">
        <v>3</v>
      </c>
      <c r="P9" s="46"/>
      <c r="Q9" s="47"/>
      <c r="R9" s="46">
        <v>12500</v>
      </c>
      <c r="S9" s="47"/>
      <c r="T9" s="46"/>
      <c r="U9" s="47"/>
      <c r="V9" s="46"/>
      <c r="W9" s="47"/>
    </row>
    <row r="10" spans="1:23" x14ac:dyDescent="0.25">
      <c r="A10" s="43">
        <v>43692</v>
      </c>
      <c r="B10" s="71" t="s">
        <v>135</v>
      </c>
      <c r="C10" s="45">
        <v>3</v>
      </c>
      <c r="D10" s="45">
        <v>4</v>
      </c>
      <c r="E10" s="46"/>
      <c r="F10" s="47"/>
      <c r="G10" s="46">
        <v>2000</v>
      </c>
      <c r="H10" s="47"/>
      <c r="I10" s="46">
        <v>33000</v>
      </c>
      <c r="J10" s="47"/>
      <c r="K10" s="46"/>
      <c r="L10" s="47"/>
      <c r="M10" s="46"/>
      <c r="N10" s="47">
        <v>35000</v>
      </c>
      <c r="O10" s="45">
        <v>4</v>
      </c>
      <c r="P10" s="46"/>
      <c r="Q10" s="47"/>
      <c r="R10" s="46"/>
      <c r="S10" s="47"/>
      <c r="T10" s="46"/>
      <c r="U10" s="47"/>
      <c r="V10" s="46"/>
      <c r="W10" s="47"/>
    </row>
    <row r="11" spans="1:23" x14ac:dyDescent="0.25">
      <c r="A11" s="43">
        <v>43693</v>
      </c>
      <c r="B11" s="71" t="s">
        <v>28</v>
      </c>
      <c r="C11" s="45">
        <v>4</v>
      </c>
      <c r="D11" s="45">
        <v>5</v>
      </c>
      <c r="E11" s="46"/>
      <c r="F11" s="47"/>
      <c r="G11" s="46"/>
      <c r="H11" s="47"/>
      <c r="I11" s="46"/>
      <c r="J11" s="47">
        <v>4500</v>
      </c>
      <c r="K11" s="46"/>
      <c r="L11" s="47"/>
      <c r="M11" s="46"/>
      <c r="N11" s="47"/>
      <c r="O11" s="45">
        <v>5</v>
      </c>
      <c r="P11" s="46"/>
      <c r="Q11" s="47"/>
      <c r="R11" s="46"/>
      <c r="S11" s="47"/>
      <c r="T11" s="46">
        <v>4500</v>
      </c>
      <c r="U11" s="47"/>
      <c r="V11" s="46"/>
      <c r="W11" s="47"/>
    </row>
    <row r="12" spans="1:23" x14ac:dyDescent="0.25">
      <c r="A12" s="43">
        <v>43695</v>
      </c>
      <c r="B12" s="71" t="s">
        <v>136</v>
      </c>
      <c r="C12" s="45">
        <v>5</v>
      </c>
      <c r="D12" s="45">
        <v>6</v>
      </c>
      <c r="E12" s="46"/>
      <c r="F12" s="47"/>
      <c r="G12" s="46"/>
      <c r="H12" s="47"/>
      <c r="I12" s="46"/>
      <c r="J12" s="47">
        <v>1000</v>
      </c>
      <c r="K12" s="46"/>
      <c r="L12" s="47"/>
      <c r="M12" s="46"/>
      <c r="N12" s="47"/>
      <c r="O12" s="45">
        <v>6</v>
      </c>
      <c r="P12" s="46"/>
      <c r="Q12" s="47"/>
      <c r="R12" s="46"/>
      <c r="S12" s="47"/>
      <c r="T12" s="46"/>
      <c r="U12" s="47"/>
      <c r="V12" s="46">
        <v>1000</v>
      </c>
      <c r="W12" s="47"/>
    </row>
    <row r="13" spans="1:23" x14ac:dyDescent="0.25">
      <c r="A13" s="43">
        <v>43708</v>
      </c>
      <c r="B13" s="71" t="s">
        <v>135</v>
      </c>
      <c r="C13" s="45">
        <v>6</v>
      </c>
      <c r="D13" s="45">
        <v>7</v>
      </c>
      <c r="E13" s="46"/>
      <c r="F13" s="47"/>
      <c r="G13" s="46">
        <v>5000</v>
      </c>
      <c r="H13" s="47"/>
      <c r="I13" s="46">
        <v>44000</v>
      </c>
      <c r="J13" s="47"/>
      <c r="K13" s="46"/>
      <c r="L13" s="47"/>
      <c r="M13" s="46"/>
      <c r="N13" s="47">
        <v>49000</v>
      </c>
      <c r="O13" s="45">
        <v>7</v>
      </c>
      <c r="P13" s="46"/>
      <c r="Q13" s="47"/>
      <c r="R13" s="46"/>
      <c r="S13" s="47"/>
      <c r="T13" s="46"/>
      <c r="U13" s="47"/>
      <c r="V13" s="46"/>
      <c r="W13" s="47"/>
    </row>
    <row r="14" spans="1:23" x14ac:dyDescent="0.25">
      <c r="A14" s="43">
        <v>43708</v>
      </c>
      <c r="B14" s="71" t="s">
        <v>137</v>
      </c>
      <c r="C14" s="45">
        <v>7</v>
      </c>
      <c r="D14" s="45">
        <v>8</v>
      </c>
      <c r="E14" s="46"/>
      <c r="F14" s="47"/>
      <c r="G14" s="46"/>
      <c r="H14" s="47">
        <v>6500</v>
      </c>
      <c r="I14" s="46">
        <v>6500</v>
      </c>
      <c r="J14" s="47"/>
      <c r="K14" s="46"/>
      <c r="L14" s="47"/>
      <c r="M14" s="46"/>
      <c r="N14" s="47"/>
      <c r="O14" s="45">
        <v>8</v>
      </c>
      <c r="P14" s="46"/>
      <c r="Q14" s="47"/>
      <c r="R14" s="46"/>
      <c r="S14" s="47"/>
      <c r="T14" s="46"/>
      <c r="U14" s="47"/>
      <c r="V14" s="46"/>
      <c r="W14" s="47"/>
    </row>
    <row r="15" spans="1:23" x14ac:dyDescent="0.25">
      <c r="A15" s="43">
        <v>43708</v>
      </c>
      <c r="B15" s="71" t="s">
        <v>138</v>
      </c>
      <c r="C15" s="45">
        <v>8</v>
      </c>
      <c r="D15" s="45">
        <v>9</v>
      </c>
      <c r="E15" s="46"/>
      <c r="F15" s="47"/>
      <c r="G15" s="46"/>
      <c r="H15" s="47"/>
      <c r="I15" s="46"/>
      <c r="J15" s="47">
        <v>40</v>
      </c>
      <c r="K15" s="46"/>
      <c r="L15" s="47"/>
      <c r="M15" s="46"/>
      <c r="N15" s="47"/>
      <c r="O15" s="45">
        <v>9</v>
      </c>
      <c r="P15" s="46"/>
      <c r="Q15" s="47"/>
      <c r="R15" s="46"/>
      <c r="S15" s="47"/>
      <c r="T15" s="46"/>
      <c r="U15" s="47"/>
      <c r="V15" s="46">
        <v>40</v>
      </c>
      <c r="W15" s="47"/>
    </row>
    <row r="16" spans="1:23" s="76" customFormat="1" ht="20.25" x14ac:dyDescent="0.3">
      <c r="A16" s="72"/>
      <c r="B16" s="73" t="s">
        <v>30</v>
      </c>
      <c r="C16" s="73"/>
      <c r="D16" s="74">
        <v>10</v>
      </c>
      <c r="E16" s="55">
        <f t="shared" ref="E16:N16" si="0">SUM(E7:E15)</f>
        <v>0</v>
      </c>
      <c r="F16" s="75">
        <f t="shared" si="0"/>
        <v>0</v>
      </c>
      <c r="G16" s="55">
        <f t="shared" si="0"/>
        <v>7000</v>
      </c>
      <c r="H16" s="75">
        <f t="shared" si="0"/>
        <v>6500</v>
      </c>
      <c r="I16" s="55">
        <f t="shared" si="0"/>
        <v>233500</v>
      </c>
      <c r="J16" s="75">
        <f t="shared" si="0"/>
        <v>98040</v>
      </c>
      <c r="K16" s="55">
        <f t="shared" si="0"/>
        <v>0</v>
      </c>
      <c r="L16" s="75">
        <f t="shared" si="0"/>
        <v>150000</v>
      </c>
      <c r="M16" s="55">
        <f t="shared" si="0"/>
        <v>0</v>
      </c>
      <c r="N16" s="75">
        <f t="shared" si="0"/>
        <v>84000</v>
      </c>
      <c r="O16" s="74">
        <v>10</v>
      </c>
      <c r="P16" s="55">
        <f t="shared" ref="P16:W16" si="1">SUM(P7:P15)</f>
        <v>80000</v>
      </c>
      <c r="Q16" s="75">
        <f t="shared" si="1"/>
        <v>0</v>
      </c>
      <c r="R16" s="55">
        <f t="shared" si="1"/>
        <v>12500</v>
      </c>
      <c r="S16" s="75">
        <f t="shared" si="1"/>
        <v>0</v>
      </c>
      <c r="T16" s="55">
        <f t="shared" si="1"/>
        <v>4500</v>
      </c>
      <c r="U16" s="75">
        <f t="shared" si="1"/>
        <v>0</v>
      </c>
      <c r="V16" s="55">
        <f t="shared" si="1"/>
        <v>1040</v>
      </c>
      <c r="W16" s="75">
        <f t="shared" si="1"/>
        <v>0</v>
      </c>
    </row>
    <row r="18" spans="1:22" x14ac:dyDescent="0.25">
      <c r="A18" s="87" t="s">
        <v>144</v>
      </c>
    </row>
    <row r="19" spans="1:22" x14ac:dyDescent="0.25">
      <c r="A19" s="32" t="s">
        <v>162</v>
      </c>
    </row>
    <row r="20" spans="1:22" x14ac:dyDescent="0.25">
      <c r="A20" s="32" t="s">
        <v>163</v>
      </c>
      <c r="V20" s="91"/>
    </row>
    <row r="21" spans="1:22" x14ac:dyDescent="0.25">
      <c r="A21" s="32" t="s">
        <v>208</v>
      </c>
    </row>
    <row r="30" spans="1:22" x14ac:dyDescent="0.25">
      <c r="A30" s="32" t="s">
        <v>10</v>
      </c>
    </row>
    <row r="31" spans="1:22" x14ac:dyDescent="0.25">
      <c r="A31" s="58" t="s">
        <v>194</v>
      </c>
      <c r="B31" s="98" t="s">
        <v>205</v>
      </c>
      <c r="C31" s="211" t="s">
        <v>31</v>
      </c>
      <c r="D31" s="212"/>
      <c r="E31" s="213" t="s">
        <v>30</v>
      </c>
      <c r="F31" s="213"/>
      <c r="G31" s="213" t="s">
        <v>1</v>
      </c>
      <c r="H31" s="213"/>
      <c r="I31" s="213" t="s">
        <v>2</v>
      </c>
      <c r="J31" s="213"/>
      <c r="K31" s="220" t="s">
        <v>3</v>
      </c>
      <c r="L31" s="220"/>
      <c r="M31" s="220" t="s">
        <v>4</v>
      </c>
      <c r="N31" s="220"/>
      <c r="O31" s="177"/>
    </row>
    <row r="32" spans="1:22" x14ac:dyDescent="0.25">
      <c r="A32" s="188" t="s">
        <v>195</v>
      </c>
      <c r="B32" s="77"/>
      <c r="C32" s="214" t="s">
        <v>15</v>
      </c>
      <c r="D32" s="215"/>
      <c r="E32" s="38" t="s">
        <v>5</v>
      </c>
      <c r="F32" s="38" t="s">
        <v>6</v>
      </c>
      <c r="G32" s="38" t="s">
        <v>5</v>
      </c>
      <c r="H32" s="38" t="s">
        <v>6</v>
      </c>
      <c r="I32" s="38" t="s">
        <v>5</v>
      </c>
      <c r="J32" s="38" t="s">
        <v>6</v>
      </c>
      <c r="K32" s="38" t="s">
        <v>5</v>
      </c>
      <c r="L32" s="38" t="s">
        <v>6</v>
      </c>
      <c r="M32" s="38" t="s">
        <v>5</v>
      </c>
      <c r="N32" s="38" t="s">
        <v>6</v>
      </c>
      <c r="O32" s="153"/>
    </row>
    <row r="33" spans="1:17" x14ac:dyDescent="0.25">
      <c r="A33" s="56">
        <v>1400</v>
      </c>
      <c r="B33" s="57" t="s">
        <v>22</v>
      </c>
      <c r="C33" s="216"/>
      <c r="D33" s="217"/>
      <c r="E33" s="41"/>
      <c r="F33" s="42"/>
      <c r="G33" s="41"/>
      <c r="H33" s="42"/>
      <c r="I33" s="41">
        <f>J38</f>
        <v>18000</v>
      </c>
      <c r="J33" s="42"/>
      <c r="K33" s="41"/>
      <c r="L33" s="42"/>
      <c r="M33" s="41">
        <f>G33+I33</f>
        <v>18000</v>
      </c>
      <c r="N33" s="42"/>
      <c r="O33" s="91"/>
    </row>
    <row r="34" spans="1:17" x14ac:dyDescent="0.25">
      <c r="A34" s="51">
        <v>1900</v>
      </c>
      <c r="B34" s="78" t="s">
        <v>23</v>
      </c>
      <c r="C34" s="79"/>
      <c r="D34" s="80"/>
      <c r="E34" s="46">
        <f>G16</f>
        <v>7000</v>
      </c>
      <c r="F34" s="47">
        <f>H16</f>
        <v>6500</v>
      </c>
      <c r="G34" s="46">
        <f>E34-F34</f>
        <v>500</v>
      </c>
      <c r="H34" s="47"/>
      <c r="I34" s="46"/>
      <c r="J34" s="47"/>
      <c r="K34" s="46"/>
      <c r="L34" s="47"/>
      <c r="M34" s="46">
        <f>G34</f>
        <v>500</v>
      </c>
      <c r="N34" s="47"/>
      <c r="O34" s="91"/>
    </row>
    <row r="35" spans="1:17" x14ac:dyDescent="0.25">
      <c r="A35" s="51">
        <v>1920</v>
      </c>
      <c r="B35" s="78" t="s">
        <v>16</v>
      </c>
      <c r="C35" s="79"/>
      <c r="D35" s="80"/>
      <c r="E35" s="46">
        <f>I16</f>
        <v>233500</v>
      </c>
      <c r="F35" s="47">
        <f>J16</f>
        <v>98040</v>
      </c>
      <c r="G35" s="46">
        <f t="shared" ref="G35:G41" si="2">E35-F35</f>
        <v>135460</v>
      </c>
      <c r="H35" s="47"/>
      <c r="I35" s="46"/>
      <c r="J35" s="47"/>
      <c r="K35" s="46"/>
      <c r="L35" s="47"/>
      <c r="M35" s="46">
        <f>G35</f>
        <v>135460</v>
      </c>
      <c r="N35" s="47"/>
      <c r="O35" s="91"/>
    </row>
    <row r="36" spans="1:17" x14ac:dyDescent="0.25">
      <c r="A36" s="51">
        <v>2050</v>
      </c>
      <c r="B36" s="78" t="s">
        <v>24</v>
      </c>
      <c r="C36" s="218">
        <v>9</v>
      </c>
      <c r="D36" s="219"/>
      <c r="E36" s="46"/>
      <c r="F36" s="47">
        <f>L16</f>
        <v>150000</v>
      </c>
      <c r="G36" s="46"/>
      <c r="H36" s="47">
        <f>F36-E36</f>
        <v>150000</v>
      </c>
      <c r="I36" s="46"/>
      <c r="J36" s="47">
        <f>I42</f>
        <v>3960</v>
      </c>
      <c r="K36" s="46"/>
      <c r="L36" s="47"/>
      <c r="M36" s="46"/>
      <c r="N36" s="47">
        <f>H36-I36+J36</f>
        <v>153960</v>
      </c>
      <c r="O36" s="91"/>
    </row>
    <row r="37" spans="1:17" x14ac:dyDescent="0.25">
      <c r="A37" s="51">
        <v>3000</v>
      </c>
      <c r="B37" s="78" t="s">
        <v>25</v>
      </c>
      <c r="C37" s="79"/>
      <c r="D37" s="80"/>
      <c r="E37" s="46"/>
      <c r="F37" s="47">
        <f>N16</f>
        <v>84000</v>
      </c>
      <c r="G37" s="46"/>
      <c r="H37" s="47">
        <f>F37-E37</f>
        <v>84000</v>
      </c>
      <c r="I37" s="46"/>
      <c r="J37" s="47"/>
      <c r="K37" s="46"/>
      <c r="L37" s="47">
        <f>H37</f>
        <v>84000</v>
      </c>
      <c r="M37" s="46"/>
      <c r="N37" s="47"/>
      <c r="O37" s="91"/>
    </row>
    <row r="38" spans="1:17" x14ac:dyDescent="0.25">
      <c r="A38" s="51">
        <v>4000</v>
      </c>
      <c r="B38" s="78" t="s">
        <v>26</v>
      </c>
      <c r="C38" s="218"/>
      <c r="D38" s="219"/>
      <c r="E38" s="46">
        <f>P16</f>
        <v>80000</v>
      </c>
      <c r="F38" s="47">
        <f>S16</f>
        <v>0</v>
      </c>
      <c r="G38" s="46">
        <f t="shared" si="2"/>
        <v>80000</v>
      </c>
      <c r="H38" s="47"/>
      <c r="I38" s="46"/>
      <c r="J38" s="47">
        <v>18000</v>
      </c>
      <c r="K38" s="46">
        <f>G38-J38</f>
        <v>62000</v>
      </c>
      <c r="L38" s="47"/>
      <c r="M38" s="46"/>
      <c r="N38" s="47"/>
      <c r="O38" s="91"/>
    </row>
    <row r="39" spans="1:17" x14ac:dyDescent="0.25">
      <c r="A39" s="51">
        <v>6300</v>
      </c>
      <c r="B39" s="78" t="s">
        <v>27</v>
      </c>
      <c r="C39" s="79"/>
      <c r="D39" s="80"/>
      <c r="E39" s="46">
        <f>R16</f>
        <v>12500</v>
      </c>
      <c r="F39" s="47">
        <f>U16</f>
        <v>0</v>
      </c>
      <c r="G39" s="46">
        <f t="shared" si="2"/>
        <v>12500</v>
      </c>
      <c r="H39" s="47"/>
      <c r="I39" s="46"/>
      <c r="J39" s="47"/>
      <c r="K39" s="46">
        <f>G39</f>
        <v>12500</v>
      </c>
      <c r="L39" s="47"/>
      <c r="M39" s="46"/>
      <c r="N39" s="47"/>
      <c r="O39" s="91"/>
    </row>
    <row r="40" spans="1:17" x14ac:dyDescent="0.25">
      <c r="A40" s="51">
        <v>6800</v>
      </c>
      <c r="B40" s="78" t="s">
        <v>28</v>
      </c>
      <c r="C40" s="79"/>
      <c r="D40" s="80"/>
      <c r="E40" s="46">
        <f>T16</f>
        <v>4500</v>
      </c>
      <c r="F40" s="47">
        <f>W16</f>
        <v>0</v>
      </c>
      <c r="G40" s="46">
        <f t="shared" si="2"/>
        <v>4500</v>
      </c>
      <c r="H40" s="47"/>
      <c r="I40" s="46"/>
      <c r="J40" s="47"/>
      <c r="K40" s="46">
        <f t="shared" ref="K40:K41" si="3">G40</f>
        <v>4500</v>
      </c>
      <c r="L40" s="47"/>
      <c r="M40" s="46"/>
      <c r="N40" s="47"/>
      <c r="O40" s="91"/>
    </row>
    <row r="41" spans="1:17" x14ac:dyDescent="0.25">
      <c r="A41" s="51">
        <v>7780</v>
      </c>
      <c r="B41" s="52" t="s">
        <v>32</v>
      </c>
      <c r="C41" s="79"/>
      <c r="D41" s="80"/>
      <c r="E41" s="46">
        <f>V16</f>
        <v>1040</v>
      </c>
      <c r="F41" s="47">
        <f>W16</f>
        <v>0</v>
      </c>
      <c r="G41" s="46">
        <f t="shared" si="2"/>
        <v>1040</v>
      </c>
      <c r="H41" s="47"/>
      <c r="I41" s="46"/>
      <c r="J41" s="47"/>
      <c r="K41" s="46">
        <f t="shared" si="3"/>
        <v>1040</v>
      </c>
      <c r="L41" s="47"/>
      <c r="M41" s="46"/>
      <c r="N41" s="47"/>
      <c r="O41" s="91"/>
    </row>
    <row r="42" spans="1:17" x14ac:dyDescent="0.25">
      <c r="A42" s="81">
        <v>8800</v>
      </c>
      <c r="B42" s="82" t="s">
        <v>3</v>
      </c>
      <c r="C42" s="209">
        <v>9</v>
      </c>
      <c r="D42" s="210"/>
      <c r="E42" s="83"/>
      <c r="F42" s="50"/>
      <c r="G42" s="49"/>
      <c r="H42" s="50"/>
      <c r="I42" s="49">
        <f>L37-K38-K39-K40-K41</f>
        <v>3960</v>
      </c>
      <c r="J42" s="50"/>
      <c r="K42" s="49">
        <f>I42</f>
        <v>3960</v>
      </c>
      <c r="L42" s="50"/>
      <c r="M42" s="49"/>
      <c r="N42" s="50"/>
      <c r="O42" s="91"/>
    </row>
    <row r="43" spans="1:17" s="76" customFormat="1" ht="20.25" x14ac:dyDescent="0.3">
      <c r="A43" s="53"/>
      <c r="B43" s="54"/>
      <c r="C43" s="84"/>
      <c r="D43" s="85"/>
      <c r="E43" s="55">
        <f t="shared" ref="E43:N43" si="4">SUM(E33:E42)</f>
        <v>338540</v>
      </c>
      <c r="F43" s="75">
        <f t="shared" si="4"/>
        <v>338540</v>
      </c>
      <c r="G43" s="55">
        <f t="shared" si="4"/>
        <v>234000</v>
      </c>
      <c r="H43" s="75">
        <f t="shared" si="4"/>
        <v>234000</v>
      </c>
      <c r="I43" s="55">
        <f t="shared" si="4"/>
        <v>21960</v>
      </c>
      <c r="J43" s="75">
        <f t="shared" si="4"/>
        <v>21960</v>
      </c>
      <c r="K43" s="55">
        <f t="shared" si="4"/>
        <v>84000</v>
      </c>
      <c r="L43" s="75">
        <f t="shared" si="4"/>
        <v>84000</v>
      </c>
      <c r="M43" s="55">
        <f t="shared" si="4"/>
        <v>153960</v>
      </c>
      <c r="N43" s="75">
        <f t="shared" si="4"/>
        <v>153960</v>
      </c>
      <c r="O43" s="91"/>
      <c r="P43" s="32"/>
      <c r="Q43" s="32"/>
    </row>
    <row r="45" spans="1:17" x14ac:dyDescent="0.25">
      <c r="B45" s="86" t="s">
        <v>33</v>
      </c>
      <c r="G45" s="87" t="s">
        <v>34</v>
      </c>
    </row>
    <row r="47" spans="1:17" x14ac:dyDescent="0.25">
      <c r="B47" s="32" t="s">
        <v>25</v>
      </c>
      <c r="E47" s="96">
        <f>L37</f>
        <v>84000</v>
      </c>
      <c r="G47" s="89" t="s">
        <v>35</v>
      </c>
      <c r="H47" s="90"/>
      <c r="I47" s="91"/>
    </row>
    <row r="48" spans="1:17" x14ac:dyDescent="0.25">
      <c r="G48" s="32" t="s">
        <v>22</v>
      </c>
      <c r="H48" s="92"/>
      <c r="I48" s="91">
        <f>M33</f>
        <v>18000</v>
      </c>
      <c r="K48" s="91"/>
      <c r="Q48" s="91"/>
    </row>
    <row r="49" spans="1:17" x14ac:dyDescent="0.25">
      <c r="B49" s="89" t="s">
        <v>36</v>
      </c>
      <c r="G49" s="32" t="s">
        <v>23</v>
      </c>
      <c r="H49" s="92"/>
      <c r="I49" s="93">
        <f>M34</f>
        <v>500</v>
      </c>
      <c r="K49" s="91"/>
      <c r="M49" s="32">
        <f>H21</f>
        <v>0</v>
      </c>
      <c r="Q49" s="91">
        <f>S21</f>
        <v>0</v>
      </c>
    </row>
    <row r="50" spans="1:17" x14ac:dyDescent="0.25">
      <c r="B50" s="32" t="s">
        <v>37</v>
      </c>
      <c r="E50" s="91">
        <f>K38</f>
        <v>62000</v>
      </c>
      <c r="G50" s="32" t="s">
        <v>16</v>
      </c>
      <c r="H50" s="94"/>
      <c r="I50" s="91">
        <f>M35</f>
        <v>135460</v>
      </c>
      <c r="K50" s="91"/>
      <c r="Q50" s="91">
        <f>S22</f>
        <v>0</v>
      </c>
    </row>
    <row r="51" spans="1:17" x14ac:dyDescent="0.25">
      <c r="B51" s="32" t="s">
        <v>27</v>
      </c>
      <c r="E51" s="93">
        <f t="shared" ref="E51:E52" si="5">K39</f>
        <v>12500</v>
      </c>
      <c r="G51" s="32" t="s">
        <v>38</v>
      </c>
      <c r="H51" s="94"/>
      <c r="I51" s="95">
        <f>SUM(I48:I50)</f>
        <v>153960</v>
      </c>
      <c r="K51" s="91"/>
      <c r="Q51" s="91">
        <f>S23</f>
        <v>0</v>
      </c>
    </row>
    <row r="52" spans="1:17" x14ac:dyDescent="0.25">
      <c r="B52" s="32" t="s">
        <v>28</v>
      </c>
      <c r="E52" s="93">
        <f t="shared" si="5"/>
        <v>4500</v>
      </c>
      <c r="H52" s="90"/>
      <c r="I52" s="91"/>
      <c r="K52" s="91"/>
      <c r="Q52" s="91">
        <f>S24</f>
        <v>0</v>
      </c>
    </row>
    <row r="53" spans="1:17" x14ac:dyDescent="0.25">
      <c r="B53" s="32" t="s">
        <v>39</v>
      </c>
      <c r="E53" s="91">
        <f>K41</f>
        <v>1040</v>
      </c>
      <c r="G53" s="89" t="s">
        <v>40</v>
      </c>
      <c r="H53" s="94"/>
      <c r="I53" s="91"/>
      <c r="K53" s="91"/>
      <c r="Q53" s="91">
        <f>SUM(Q49:Q52)</f>
        <v>0</v>
      </c>
    </row>
    <row r="54" spans="1:17" x14ac:dyDescent="0.25">
      <c r="B54" s="32" t="s">
        <v>41</v>
      </c>
      <c r="E54" s="95">
        <f>SUM(E50:E53)</f>
        <v>80040</v>
      </c>
      <c r="G54" s="32" t="s">
        <v>24</v>
      </c>
      <c r="H54" s="94"/>
      <c r="I54" s="96">
        <f>N36</f>
        <v>153960</v>
      </c>
      <c r="K54" s="91"/>
    </row>
    <row r="55" spans="1:17" x14ac:dyDescent="0.25">
      <c r="H55" s="94"/>
      <c r="I55" s="91"/>
      <c r="K55" s="91"/>
      <c r="N55" s="91"/>
      <c r="O55" s="91"/>
      <c r="Q55" s="91"/>
    </row>
    <row r="56" spans="1:17" x14ac:dyDescent="0.25">
      <c r="B56" s="32" t="s">
        <v>3</v>
      </c>
      <c r="E56" s="96">
        <f>E47-E54</f>
        <v>3960</v>
      </c>
      <c r="H56" s="94"/>
      <c r="I56" s="91"/>
      <c r="K56" s="91"/>
      <c r="N56" s="91"/>
      <c r="O56" s="91"/>
      <c r="Q56" s="91">
        <f>T25</f>
        <v>0</v>
      </c>
    </row>
    <row r="57" spans="1:17" x14ac:dyDescent="0.25">
      <c r="H57" s="94"/>
      <c r="I57" s="91"/>
      <c r="K57" s="91"/>
      <c r="Q57" s="91">
        <f>T27</f>
        <v>0</v>
      </c>
    </row>
    <row r="58" spans="1:17" x14ac:dyDescent="0.25">
      <c r="A58" s="32" t="s">
        <v>11</v>
      </c>
      <c r="E58" s="91"/>
      <c r="F58" s="91"/>
      <c r="G58" s="91"/>
      <c r="H58" s="94"/>
      <c r="K58" s="91"/>
      <c r="Q58" s="91">
        <f>SUM(Q56:Q57)</f>
        <v>0</v>
      </c>
    </row>
    <row r="59" spans="1:17" x14ac:dyDescent="0.25">
      <c r="A59" s="32">
        <v>1</v>
      </c>
      <c r="B59" s="32" t="s">
        <v>37</v>
      </c>
      <c r="E59" s="91">
        <f>E50</f>
        <v>62000</v>
      </c>
      <c r="F59" s="91"/>
      <c r="G59" s="91"/>
      <c r="H59" s="94"/>
      <c r="K59" s="91"/>
    </row>
    <row r="60" spans="1:17" x14ac:dyDescent="0.25">
      <c r="A60" s="32">
        <v>2</v>
      </c>
      <c r="B60" s="32" t="s">
        <v>42</v>
      </c>
      <c r="E60" s="95">
        <f>E38</f>
        <v>80000</v>
      </c>
      <c r="F60" s="91"/>
      <c r="G60" s="91"/>
      <c r="H60" s="94"/>
      <c r="K60" s="91"/>
    </row>
    <row r="61" spans="1:17" x14ac:dyDescent="0.25">
      <c r="A61" s="32">
        <v>3</v>
      </c>
      <c r="B61" s="32" t="s">
        <v>43</v>
      </c>
      <c r="E61" s="95">
        <f>E47</f>
        <v>84000</v>
      </c>
      <c r="F61" s="91"/>
      <c r="G61" s="91"/>
      <c r="K61" s="91"/>
    </row>
    <row r="62" spans="1:17" x14ac:dyDescent="0.25">
      <c r="E62" s="91"/>
      <c r="F62" s="91"/>
      <c r="G62" s="91"/>
    </row>
    <row r="63" spans="1:17" x14ac:dyDescent="0.25">
      <c r="E63" s="91"/>
      <c r="F63" s="91"/>
      <c r="G63" s="91"/>
      <c r="K63" s="91"/>
    </row>
    <row r="64" spans="1:17" x14ac:dyDescent="0.25">
      <c r="A64" s="32" t="s">
        <v>44</v>
      </c>
      <c r="B64" s="32" t="s">
        <v>45</v>
      </c>
      <c r="E64" s="96">
        <f>E47-E50</f>
        <v>22000</v>
      </c>
      <c r="F64" s="197" t="s">
        <v>209</v>
      </c>
      <c r="G64" s="91"/>
      <c r="H64" s="91"/>
      <c r="I64" s="91"/>
      <c r="J64" s="91"/>
      <c r="K64" s="91"/>
      <c r="L64" s="91"/>
      <c r="M64" s="91"/>
    </row>
    <row r="65" spans="1:13" x14ac:dyDescent="0.25">
      <c r="E65" s="91"/>
      <c r="F65" s="91"/>
      <c r="G65" s="91"/>
      <c r="H65" s="91"/>
      <c r="I65" s="91"/>
      <c r="J65" s="91"/>
      <c r="K65" s="91"/>
      <c r="L65" s="91"/>
      <c r="M65" s="91"/>
    </row>
    <row r="66" spans="1:13" x14ac:dyDescent="0.25">
      <c r="A66" s="32" t="s">
        <v>46</v>
      </c>
      <c r="B66" s="32" t="s">
        <v>47</v>
      </c>
      <c r="E66" s="96">
        <f>E56</f>
        <v>3960</v>
      </c>
      <c r="F66" s="91"/>
      <c r="G66" s="91"/>
      <c r="H66" s="91"/>
      <c r="I66" s="91"/>
      <c r="J66" s="91"/>
      <c r="K66" s="91"/>
      <c r="L66" s="91"/>
      <c r="M66" s="91"/>
    </row>
    <row r="67" spans="1:13" x14ac:dyDescent="0.25">
      <c r="E67" s="91"/>
      <c r="F67" s="91"/>
      <c r="G67" s="91"/>
      <c r="H67" s="91"/>
      <c r="I67" s="91"/>
      <c r="J67" s="91"/>
      <c r="K67" s="91"/>
      <c r="L67" s="91"/>
      <c r="M67" s="91"/>
    </row>
    <row r="68" spans="1:13" x14ac:dyDescent="0.25">
      <c r="E68" s="91"/>
      <c r="F68" s="91"/>
      <c r="G68" s="91"/>
      <c r="H68" s="91"/>
      <c r="I68" s="91"/>
      <c r="J68" s="91"/>
      <c r="K68" s="91"/>
      <c r="L68" s="91"/>
      <c r="M68" s="91"/>
    </row>
  </sheetData>
  <mergeCells count="31">
    <mergeCell ref="M4:N4"/>
    <mergeCell ref="E4:F4"/>
    <mergeCell ref="G4:H4"/>
    <mergeCell ref="I4:J4"/>
    <mergeCell ref="K4:L4"/>
    <mergeCell ref="D5:D6"/>
    <mergeCell ref="E5:F5"/>
    <mergeCell ref="G5:H5"/>
    <mergeCell ref="I5:J5"/>
    <mergeCell ref="K5:L5"/>
    <mergeCell ref="R5:S5"/>
    <mergeCell ref="T5:U5"/>
    <mergeCell ref="V5:W5"/>
    <mergeCell ref="P4:Q4"/>
    <mergeCell ref="R4:S4"/>
    <mergeCell ref="T4:U4"/>
    <mergeCell ref="V4:W4"/>
    <mergeCell ref="K31:L31"/>
    <mergeCell ref="M31:N31"/>
    <mergeCell ref="M5:N5"/>
    <mergeCell ref="O5:O6"/>
    <mergeCell ref="P5:Q5"/>
    <mergeCell ref="C42:D42"/>
    <mergeCell ref="C31:D31"/>
    <mergeCell ref="E31:F31"/>
    <mergeCell ref="G31:H31"/>
    <mergeCell ref="I31:J31"/>
    <mergeCell ref="C32:D32"/>
    <mergeCell ref="C33:D33"/>
    <mergeCell ref="C36:D36"/>
    <mergeCell ref="C38:D38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5.8</oddHeader>
    <oddFooter>&amp;CSide &amp;P av &amp;N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showGridLines="0" tabSelected="1" workbookViewId="0">
      <selection activeCell="K26" sqref="K26"/>
    </sheetView>
  </sheetViews>
  <sheetFormatPr baseColWidth="10" defaultRowHeight="15" x14ac:dyDescent="0.2"/>
  <cols>
    <col min="1" max="1" width="6.7109375" style="31" customWidth="1"/>
    <col min="2" max="2" width="22.42578125" style="31" customWidth="1"/>
    <col min="3" max="10" width="9.7109375" style="31" customWidth="1"/>
    <col min="11" max="16384" width="11.42578125" style="31"/>
  </cols>
  <sheetData>
    <row r="1" spans="1:10" s="32" customFormat="1" ht="15.75" x14ac:dyDescent="0.25">
      <c r="A1" s="87" t="s">
        <v>139</v>
      </c>
    </row>
    <row r="2" spans="1:10" s="32" customFormat="1" ht="15.75" x14ac:dyDescent="0.25"/>
    <row r="3" spans="1:10" ht="15.75" x14ac:dyDescent="0.25">
      <c r="A3" s="32" t="s">
        <v>49</v>
      </c>
    </row>
    <row r="4" spans="1:10" ht="15.75" x14ac:dyDescent="0.25">
      <c r="A4" s="32"/>
    </row>
    <row r="5" spans="1:10" s="32" customFormat="1" ht="15.75" x14ac:dyDescent="0.25">
      <c r="A5" s="32" t="s">
        <v>9</v>
      </c>
    </row>
    <row r="6" spans="1:10" s="32" customFormat="1" ht="15.75" x14ac:dyDescent="0.25">
      <c r="A6" s="87" t="s">
        <v>50</v>
      </c>
    </row>
    <row r="7" spans="1:10" ht="15.75" x14ac:dyDescent="0.25">
      <c r="A7" s="97" t="s">
        <v>194</v>
      </c>
      <c r="B7" s="98" t="s">
        <v>205</v>
      </c>
      <c r="C7" s="213" t="s">
        <v>1</v>
      </c>
      <c r="D7" s="213"/>
      <c r="E7" s="213" t="s">
        <v>2</v>
      </c>
      <c r="F7" s="213"/>
      <c r="G7" s="220" t="s">
        <v>3</v>
      </c>
      <c r="H7" s="220"/>
      <c r="I7" s="220" t="s">
        <v>4</v>
      </c>
      <c r="J7" s="220"/>
    </row>
    <row r="8" spans="1:10" ht="15.75" x14ac:dyDescent="0.25">
      <c r="A8" s="65" t="s">
        <v>195</v>
      </c>
      <c r="B8" s="77"/>
      <c r="C8" s="38" t="s">
        <v>5</v>
      </c>
      <c r="D8" s="38" t="s">
        <v>6</v>
      </c>
      <c r="E8" s="38" t="s">
        <v>5</v>
      </c>
      <c r="F8" s="38" t="s">
        <v>6</v>
      </c>
      <c r="G8" s="38" t="s">
        <v>5</v>
      </c>
      <c r="H8" s="38" t="s">
        <v>6</v>
      </c>
      <c r="I8" s="38" t="s">
        <v>5</v>
      </c>
      <c r="J8" s="38" t="s">
        <v>6</v>
      </c>
    </row>
    <row r="9" spans="1:10" ht="15.75" x14ac:dyDescent="0.25">
      <c r="A9" s="51">
        <v>1790</v>
      </c>
      <c r="B9" s="78" t="s">
        <v>51</v>
      </c>
      <c r="C9" s="46"/>
      <c r="D9" s="47"/>
      <c r="E9" s="46">
        <v>55000</v>
      </c>
      <c r="F9" s="47"/>
      <c r="G9" s="46"/>
      <c r="H9" s="47"/>
      <c r="I9" s="46">
        <v>55000</v>
      </c>
      <c r="J9" s="47"/>
    </row>
    <row r="10" spans="1:10" ht="15.75" x14ac:dyDescent="0.25">
      <c r="A10" s="99">
        <v>6304</v>
      </c>
      <c r="B10" s="100" t="s">
        <v>177</v>
      </c>
      <c r="C10" s="49">
        <v>60000</v>
      </c>
      <c r="D10" s="50"/>
      <c r="E10" s="49"/>
      <c r="F10" s="50">
        <v>55000</v>
      </c>
      <c r="G10" s="49">
        <v>5000</v>
      </c>
      <c r="H10" s="50"/>
      <c r="I10" s="49"/>
      <c r="J10" s="50"/>
    </row>
    <row r="11" spans="1:10" ht="15.7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5.75" x14ac:dyDescent="0.25">
      <c r="A12" s="32" t="s">
        <v>211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.75" x14ac:dyDescent="0.25">
      <c r="A13" s="32" t="s">
        <v>210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5.7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15.75" x14ac:dyDescent="0.25">
      <c r="A15" s="32" t="s">
        <v>10</v>
      </c>
      <c r="B15" s="32" t="s">
        <v>140</v>
      </c>
      <c r="C15" s="32"/>
      <c r="D15" s="96">
        <v>60000</v>
      </c>
      <c r="E15" s="32"/>
      <c r="F15" s="32"/>
      <c r="G15" s="32"/>
      <c r="H15" s="32"/>
      <c r="I15" s="32"/>
      <c r="J15" s="32"/>
    </row>
    <row r="16" spans="1:10" ht="15.75" x14ac:dyDescent="0.25">
      <c r="A16" s="32"/>
      <c r="B16" s="32" t="s">
        <v>141</v>
      </c>
      <c r="C16" s="32"/>
      <c r="D16" s="95">
        <v>5000</v>
      </c>
      <c r="E16" s="32"/>
      <c r="F16" s="32"/>
      <c r="G16" s="32"/>
      <c r="H16" s="32"/>
      <c r="I16" s="32"/>
      <c r="J16" s="32"/>
    </row>
    <row r="17" spans="1:10" ht="15.75" x14ac:dyDescent="0.25"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15.75" x14ac:dyDescent="0.25">
      <c r="A18" s="32" t="s">
        <v>11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s="32" customFormat="1" ht="15.75" x14ac:dyDescent="0.25">
      <c r="A19" s="87" t="s">
        <v>52</v>
      </c>
    </row>
    <row r="20" spans="1:10" ht="15.75" x14ac:dyDescent="0.25">
      <c r="A20" s="97" t="s">
        <v>194</v>
      </c>
      <c r="B20" s="98" t="s">
        <v>205</v>
      </c>
      <c r="C20" s="213" t="s">
        <v>1</v>
      </c>
      <c r="D20" s="213"/>
      <c r="E20" s="213" t="s">
        <v>2</v>
      </c>
      <c r="F20" s="213"/>
      <c r="G20" s="220" t="s">
        <v>3</v>
      </c>
      <c r="H20" s="220"/>
      <c r="I20" s="220" t="s">
        <v>4</v>
      </c>
      <c r="J20" s="220"/>
    </row>
    <row r="21" spans="1:10" ht="15.75" x14ac:dyDescent="0.25">
      <c r="A21" s="65" t="s">
        <v>195</v>
      </c>
      <c r="B21" s="77"/>
      <c r="C21" s="38" t="s">
        <v>5</v>
      </c>
      <c r="D21" s="38" t="s">
        <v>6</v>
      </c>
      <c r="E21" s="38" t="s">
        <v>5</v>
      </c>
      <c r="F21" s="38" t="s">
        <v>6</v>
      </c>
      <c r="G21" s="38" t="s">
        <v>5</v>
      </c>
      <c r="H21" s="38" t="s">
        <v>6</v>
      </c>
      <c r="I21" s="38" t="s">
        <v>5</v>
      </c>
      <c r="J21" s="38" t="s">
        <v>6</v>
      </c>
    </row>
    <row r="22" spans="1:10" ht="15.75" x14ac:dyDescent="0.25">
      <c r="A22" s="51">
        <v>1790</v>
      </c>
      <c r="B22" s="78" t="s">
        <v>51</v>
      </c>
      <c r="C22" s="46">
        <v>55000</v>
      </c>
      <c r="D22" s="47"/>
      <c r="E22" s="46"/>
      <c r="F22" s="47">
        <v>7000</v>
      </c>
      <c r="G22" s="46"/>
      <c r="H22" s="47"/>
      <c r="I22" s="46">
        <v>48000</v>
      </c>
      <c r="J22" s="47"/>
    </row>
    <row r="23" spans="1:10" ht="15.75" x14ac:dyDescent="0.25">
      <c r="A23" s="99">
        <v>6304</v>
      </c>
      <c r="B23" s="100" t="s">
        <v>177</v>
      </c>
      <c r="C23" s="49"/>
      <c r="D23" s="50"/>
      <c r="E23" s="49">
        <v>7000</v>
      </c>
      <c r="F23" s="50"/>
      <c r="G23" s="49">
        <v>7000</v>
      </c>
      <c r="H23" s="50"/>
      <c r="I23" s="49"/>
      <c r="J23" s="50"/>
    </row>
    <row r="24" spans="1:10" ht="15.75" x14ac:dyDescent="0.25">
      <c r="A24" s="32"/>
    </row>
    <row r="25" spans="1:10" ht="15.75" x14ac:dyDescent="0.25">
      <c r="A25" s="32" t="s">
        <v>212</v>
      </c>
    </row>
    <row r="26" spans="1:10" ht="15.75" x14ac:dyDescent="0.25">
      <c r="A26" s="32" t="s">
        <v>213</v>
      </c>
    </row>
    <row r="27" spans="1:10" ht="15.75" x14ac:dyDescent="0.25">
      <c r="A27" s="32"/>
    </row>
    <row r="28" spans="1:10" ht="15.75" x14ac:dyDescent="0.25">
      <c r="A28" s="32" t="s">
        <v>44</v>
      </c>
      <c r="B28" s="32" t="s">
        <v>142</v>
      </c>
      <c r="C28" s="32"/>
      <c r="D28" s="96">
        <v>0</v>
      </c>
      <c r="E28" s="32"/>
      <c r="F28" s="32"/>
      <c r="G28" s="32"/>
      <c r="H28" s="32"/>
      <c r="I28" s="32"/>
      <c r="J28" s="32"/>
    </row>
    <row r="29" spans="1:10" ht="15.75" x14ac:dyDescent="0.25">
      <c r="A29" s="32"/>
      <c r="B29" s="32" t="s">
        <v>143</v>
      </c>
      <c r="C29" s="32"/>
      <c r="D29" s="95">
        <v>7000</v>
      </c>
      <c r="E29" s="32"/>
      <c r="F29" s="32"/>
      <c r="G29" s="32"/>
      <c r="H29" s="32"/>
      <c r="I29" s="32"/>
      <c r="J29" s="32"/>
    </row>
    <row r="30" spans="1:10" ht="15.75" x14ac:dyDescent="0.25"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5.75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5.75" x14ac:dyDescent="0.25">
      <c r="B32" s="32"/>
      <c r="C32" s="32"/>
      <c r="D32" s="32"/>
      <c r="E32" s="32"/>
      <c r="F32" s="32"/>
      <c r="G32" s="32"/>
      <c r="H32" s="32"/>
      <c r="I32" s="32"/>
      <c r="J32" s="32"/>
    </row>
    <row r="33" spans="2:10" ht="15.75" x14ac:dyDescent="0.25">
      <c r="B33" s="32"/>
      <c r="C33" s="32"/>
      <c r="D33" s="32"/>
      <c r="E33" s="32"/>
      <c r="F33" s="32"/>
      <c r="G33" s="32"/>
      <c r="H33" s="32"/>
      <c r="I33" s="32"/>
      <c r="J33" s="32"/>
    </row>
    <row r="34" spans="2:10" ht="15.75" x14ac:dyDescent="0.25">
      <c r="B34" s="32"/>
      <c r="C34" s="32"/>
      <c r="D34" s="32"/>
      <c r="E34" s="32"/>
      <c r="F34" s="32"/>
      <c r="G34" s="32"/>
      <c r="H34" s="32"/>
      <c r="I34" s="32"/>
      <c r="J34" s="32"/>
    </row>
    <row r="35" spans="2:10" ht="15.75" x14ac:dyDescent="0.25">
      <c r="B35" s="32"/>
      <c r="C35" s="32"/>
      <c r="D35" s="32"/>
      <c r="E35" s="32"/>
      <c r="F35" s="32"/>
      <c r="G35" s="32"/>
      <c r="H35" s="32"/>
      <c r="I35" s="32"/>
      <c r="J35" s="32"/>
    </row>
    <row r="36" spans="2:10" ht="15.75" x14ac:dyDescent="0.25">
      <c r="B36" s="32"/>
      <c r="C36" s="32"/>
      <c r="D36" s="32"/>
      <c r="E36" s="32"/>
      <c r="F36" s="32"/>
      <c r="G36" s="32"/>
      <c r="H36" s="32"/>
      <c r="I36" s="32"/>
      <c r="J36" s="32"/>
    </row>
    <row r="37" spans="2:10" ht="15.75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ht="15.75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ht="15.75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ht="15.75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ht="15.75" x14ac:dyDescent="0.25">
      <c r="B41" s="32"/>
      <c r="C41" s="32"/>
      <c r="D41" s="32"/>
      <c r="E41" s="32"/>
      <c r="F41" s="32"/>
      <c r="G41" s="32"/>
      <c r="H41" s="32"/>
      <c r="I41" s="32"/>
      <c r="J41" s="32"/>
    </row>
  </sheetData>
  <mergeCells count="8">
    <mergeCell ref="C7:D7"/>
    <mergeCell ref="E7:F7"/>
    <mergeCell ref="G7:H7"/>
    <mergeCell ref="I7:J7"/>
    <mergeCell ref="C20:D20"/>
    <mergeCell ref="E20:F20"/>
    <mergeCell ref="G20:H20"/>
    <mergeCell ref="I20:J2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5.9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showGridLines="0" showZeros="0" topLeftCell="A25" workbookViewId="0">
      <selection activeCell="L32" sqref="L32"/>
    </sheetView>
  </sheetViews>
  <sheetFormatPr baseColWidth="10" defaultRowHeight="15.75" x14ac:dyDescent="0.25"/>
  <cols>
    <col min="1" max="1" width="6.7109375" style="32" bestFit="1" customWidth="1"/>
    <col min="2" max="2" width="22.28515625" style="32" bestFit="1" customWidth="1"/>
    <col min="3" max="3" width="3.5703125" style="32" customWidth="1"/>
    <col min="4" max="13" width="9.7109375" style="32" customWidth="1"/>
    <col min="14" max="16384" width="11.42578125" style="32"/>
  </cols>
  <sheetData>
    <row r="1" spans="1:13" x14ac:dyDescent="0.25">
      <c r="A1" s="87" t="s">
        <v>145</v>
      </c>
    </row>
    <row r="3" spans="1:13" x14ac:dyDescent="0.25">
      <c r="A3" s="87" t="s">
        <v>53</v>
      </c>
    </row>
    <row r="4" spans="1:13" x14ac:dyDescent="0.25">
      <c r="A4" s="101" t="s">
        <v>12</v>
      </c>
      <c r="B4" s="34" t="s">
        <v>13</v>
      </c>
      <c r="C4" s="232" t="s">
        <v>54</v>
      </c>
      <c r="D4" s="207">
        <v>1700</v>
      </c>
      <c r="E4" s="207"/>
      <c r="F4" s="224">
        <v>6300</v>
      </c>
      <c r="G4" s="207"/>
    </row>
    <row r="5" spans="1:13" x14ac:dyDescent="0.25">
      <c r="A5" s="102"/>
      <c r="B5" s="103"/>
      <c r="C5" s="233"/>
      <c r="D5" s="235" t="s">
        <v>55</v>
      </c>
      <c r="E5" s="227"/>
      <c r="F5" s="228" t="s">
        <v>27</v>
      </c>
      <c r="G5" s="229"/>
    </row>
    <row r="6" spans="1:13" x14ac:dyDescent="0.25">
      <c r="A6" s="62"/>
      <c r="B6" s="104"/>
      <c r="C6" s="233"/>
      <c r="D6" s="214" t="s">
        <v>56</v>
      </c>
      <c r="E6" s="215"/>
      <c r="F6" s="231"/>
      <c r="G6" s="225"/>
    </row>
    <row r="7" spans="1:13" x14ac:dyDescent="0.25">
      <c r="A7" s="105"/>
      <c r="B7" s="106"/>
      <c r="C7" s="234"/>
      <c r="D7" s="107" t="s">
        <v>5</v>
      </c>
      <c r="E7" s="107" t="s">
        <v>6</v>
      </c>
      <c r="F7" s="38" t="s">
        <v>5</v>
      </c>
      <c r="G7" s="38" t="s">
        <v>6</v>
      </c>
    </row>
    <row r="8" spans="1:13" x14ac:dyDescent="0.25">
      <c r="A8" s="108">
        <v>37987</v>
      </c>
      <c r="B8" s="69" t="s">
        <v>57</v>
      </c>
      <c r="C8" s="109">
        <v>1</v>
      </c>
      <c r="D8" s="41">
        <v>18000</v>
      </c>
      <c r="E8" s="42"/>
      <c r="F8" s="41"/>
      <c r="G8" s="42"/>
    </row>
    <row r="9" spans="1:13" x14ac:dyDescent="0.25">
      <c r="A9" s="108" t="s">
        <v>58</v>
      </c>
      <c r="B9" s="69" t="s">
        <v>59</v>
      </c>
      <c r="C9" s="110">
        <v>2</v>
      </c>
      <c r="D9" s="111"/>
      <c r="E9" s="112">
        <v>18000</v>
      </c>
      <c r="F9" s="111">
        <v>18000</v>
      </c>
      <c r="G9" s="112"/>
    </row>
    <row r="10" spans="1:13" x14ac:dyDescent="0.25">
      <c r="A10" s="113"/>
      <c r="B10" s="44" t="s">
        <v>60</v>
      </c>
      <c r="C10" s="114">
        <v>3</v>
      </c>
      <c r="D10" s="46"/>
      <c r="E10" s="47"/>
      <c r="F10" s="46">
        <v>99000</v>
      </c>
      <c r="G10" s="47"/>
    </row>
    <row r="11" spans="1:13" s="76" customFormat="1" ht="20.25" x14ac:dyDescent="0.3">
      <c r="A11" s="115" t="s">
        <v>61</v>
      </c>
      <c r="B11" s="73" t="s">
        <v>30</v>
      </c>
      <c r="C11" s="73"/>
      <c r="D11" s="55">
        <f>SUM(D8:D10)</f>
        <v>18000</v>
      </c>
      <c r="E11" s="75">
        <f>SUM(E8:E10)</f>
        <v>18000</v>
      </c>
      <c r="F11" s="55">
        <f>SUM(F8:F10)</f>
        <v>117000</v>
      </c>
      <c r="G11" s="75">
        <f>SUM(G8:G10)</f>
        <v>0</v>
      </c>
      <c r="H11" s="32"/>
      <c r="I11" s="32"/>
      <c r="J11" s="32"/>
      <c r="K11" s="32"/>
      <c r="L11" s="32"/>
      <c r="M11" s="32"/>
    </row>
    <row r="12" spans="1:13" x14ac:dyDescent="0.25">
      <c r="A12" s="116"/>
      <c r="D12" s="91"/>
      <c r="E12" s="91"/>
      <c r="F12" s="91"/>
      <c r="G12" s="91"/>
    </row>
    <row r="13" spans="1:13" x14ac:dyDescent="0.25">
      <c r="A13" s="32" t="s">
        <v>9</v>
      </c>
      <c r="D13" s="91"/>
      <c r="E13" s="91"/>
      <c r="F13" s="91"/>
      <c r="G13" s="91"/>
    </row>
    <row r="14" spans="1:13" x14ac:dyDescent="0.25">
      <c r="A14" s="153">
        <v>1</v>
      </c>
      <c r="B14" s="32" t="s">
        <v>146</v>
      </c>
      <c r="D14" s="91"/>
      <c r="E14" s="91"/>
      <c r="F14" s="91"/>
      <c r="G14" s="91"/>
    </row>
    <row r="15" spans="1:13" x14ac:dyDescent="0.25">
      <c r="A15" s="153">
        <v>2</v>
      </c>
      <c r="B15" s="32" t="s">
        <v>214</v>
      </c>
      <c r="D15" s="91"/>
      <c r="E15" s="91"/>
      <c r="F15" s="91"/>
      <c r="G15" s="91"/>
    </row>
    <row r="16" spans="1:13" x14ac:dyDescent="0.25">
      <c r="A16" s="153"/>
      <c r="B16" s="32" t="s">
        <v>147</v>
      </c>
      <c r="D16" s="91"/>
      <c r="E16" s="91"/>
      <c r="F16" s="91"/>
      <c r="G16" s="91"/>
    </row>
    <row r="17" spans="1:13" x14ac:dyDescent="0.25">
      <c r="A17" s="153">
        <v>3</v>
      </c>
      <c r="B17" s="32" t="s">
        <v>148</v>
      </c>
      <c r="D17" s="91"/>
      <c r="E17" s="91"/>
      <c r="F17" s="91"/>
      <c r="G17" s="91"/>
    </row>
    <row r="18" spans="1:13" x14ac:dyDescent="0.25">
      <c r="A18" s="153"/>
      <c r="B18" s="32" t="s">
        <v>149</v>
      </c>
      <c r="D18" s="91"/>
      <c r="E18" s="91"/>
      <c r="F18" s="91"/>
      <c r="G18" s="91"/>
    </row>
    <row r="19" spans="1:13" x14ac:dyDescent="0.25">
      <c r="A19" s="153"/>
      <c r="D19" s="91"/>
      <c r="E19" s="91"/>
      <c r="F19" s="91"/>
      <c r="G19" s="91"/>
    </row>
    <row r="20" spans="1:13" x14ac:dyDescent="0.25">
      <c r="A20" s="32" t="s">
        <v>10</v>
      </c>
    </row>
    <row r="21" spans="1:13" x14ac:dyDescent="0.25">
      <c r="A21" s="87" t="s">
        <v>62</v>
      </c>
    </row>
    <row r="22" spans="1:13" x14ac:dyDescent="0.25">
      <c r="A22" s="189" t="s">
        <v>194</v>
      </c>
      <c r="B22" s="117" t="s">
        <v>205</v>
      </c>
      <c r="C22" s="118"/>
      <c r="D22" s="204" t="s">
        <v>30</v>
      </c>
      <c r="E22" s="213"/>
      <c r="F22" s="213" t="s">
        <v>1</v>
      </c>
      <c r="G22" s="213"/>
      <c r="H22" s="220" t="s">
        <v>2</v>
      </c>
      <c r="I22" s="220"/>
      <c r="J22" s="220" t="s">
        <v>3</v>
      </c>
      <c r="K22" s="220"/>
      <c r="L22" s="220" t="s">
        <v>4</v>
      </c>
      <c r="M22" s="220"/>
    </row>
    <row r="23" spans="1:13" x14ac:dyDescent="0.25">
      <c r="A23" s="190" t="s">
        <v>195</v>
      </c>
      <c r="B23" s="105"/>
      <c r="C23" s="119"/>
      <c r="D23" s="120" t="s">
        <v>5</v>
      </c>
      <c r="E23" s="38" t="s">
        <v>6</v>
      </c>
      <c r="F23" s="38" t="s">
        <v>5</v>
      </c>
      <c r="G23" s="38" t="s">
        <v>6</v>
      </c>
      <c r="H23" s="38" t="s">
        <v>5</v>
      </c>
      <c r="I23" s="38" t="s">
        <v>6</v>
      </c>
      <c r="J23" s="38" t="s">
        <v>5</v>
      </c>
      <c r="K23" s="38" t="s">
        <v>6</v>
      </c>
      <c r="L23" s="38" t="s">
        <v>5</v>
      </c>
      <c r="M23" s="38" t="s">
        <v>6</v>
      </c>
    </row>
    <row r="24" spans="1:13" x14ac:dyDescent="0.25">
      <c r="A24" s="56">
        <v>1700</v>
      </c>
      <c r="B24" s="121" t="s">
        <v>63</v>
      </c>
      <c r="C24" s="122"/>
      <c r="D24" s="46">
        <v>18000</v>
      </c>
      <c r="E24" s="47">
        <v>18000</v>
      </c>
      <c r="F24" s="46"/>
      <c r="G24" s="47"/>
      <c r="H24" s="46">
        <v>9000</v>
      </c>
      <c r="I24" s="47"/>
      <c r="J24" s="46"/>
      <c r="K24" s="47"/>
      <c r="L24" s="46">
        <f>H24</f>
        <v>9000</v>
      </c>
      <c r="M24" s="47"/>
    </row>
    <row r="25" spans="1:13" x14ac:dyDescent="0.25">
      <c r="A25" s="99">
        <v>6300</v>
      </c>
      <c r="B25" s="100" t="s">
        <v>27</v>
      </c>
      <c r="C25" s="123"/>
      <c r="D25" s="49">
        <v>117000</v>
      </c>
      <c r="E25" s="50"/>
      <c r="F25" s="49">
        <v>117000</v>
      </c>
      <c r="G25" s="50"/>
      <c r="H25" s="49"/>
      <c r="I25" s="50">
        <v>9000</v>
      </c>
      <c r="J25" s="49">
        <f>F25-I25</f>
        <v>108000</v>
      </c>
      <c r="K25" s="50"/>
      <c r="L25" s="49"/>
      <c r="M25" s="50"/>
    </row>
    <row r="27" spans="1:13" x14ac:dyDescent="0.25">
      <c r="B27" s="32" t="s">
        <v>215</v>
      </c>
    </row>
    <row r="28" spans="1:13" x14ac:dyDescent="0.25">
      <c r="B28" s="32" t="s">
        <v>196</v>
      </c>
    </row>
    <row r="30" spans="1:13" x14ac:dyDescent="0.25">
      <c r="A30" s="32" t="s">
        <v>11</v>
      </c>
    </row>
    <row r="31" spans="1:13" x14ac:dyDescent="0.25">
      <c r="A31" s="87" t="s">
        <v>64</v>
      </c>
    </row>
    <row r="32" spans="1:13" x14ac:dyDescent="0.25">
      <c r="A32" s="33" t="s">
        <v>12</v>
      </c>
      <c r="B32" s="124" t="s">
        <v>13</v>
      </c>
      <c r="C32" s="125"/>
      <c r="D32" s="224">
        <v>1700</v>
      </c>
      <c r="E32" s="207"/>
      <c r="F32" s="224">
        <v>6300</v>
      </c>
      <c r="G32" s="207"/>
    </row>
    <row r="33" spans="1:13" x14ac:dyDescent="0.25">
      <c r="A33" s="126"/>
      <c r="B33" s="127"/>
      <c r="C33" s="128"/>
      <c r="D33" s="226" t="s">
        <v>55</v>
      </c>
      <c r="E33" s="227"/>
      <c r="F33" s="228" t="s">
        <v>27</v>
      </c>
      <c r="G33" s="229"/>
    </row>
    <row r="34" spans="1:13" ht="15.75" customHeight="1" x14ac:dyDescent="0.25">
      <c r="A34" s="129"/>
      <c r="B34" s="130"/>
      <c r="C34" s="131"/>
      <c r="D34" s="230" t="s">
        <v>56</v>
      </c>
      <c r="E34" s="215"/>
      <c r="F34" s="231"/>
      <c r="G34" s="225"/>
    </row>
    <row r="35" spans="1:13" x14ac:dyDescent="0.25">
      <c r="A35" s="106"/>
      <c r="B35" s="88"/>
      <c r="C35" s="119"/>
      <c r="D35" s="132" t="s">
        <v>5</v>
      </c>
      <c r="E35" s="107" t="s">
        <v>6</v>
      </c>
      <c r="F35" s="38" t="s">
        <v>5</v>
      </c>
      <c r="G35" s="38" t="s">
        <v>6</v>
      </c>
    </row>
    <row r="36" spans="1:13" x14ac:dyDescent="0.25">
      <c r="A36" s="108">
        <v>37987</v>
      </c>
      <c r="B36" s="57" t="s">
        <v>57</v>
      </c>
      <c r="C36" s="133"/>
      <c r="D36" s="41">
        <v>9000</v>
      </c>
      <c r="E36" s="42"/>
      <c r="F36" s="41"/>
      <c r="G36" s="42"/>
      <c r="H36" s="191" t="s">
        <v>197</v>
      </c>
    </row>
    <row r="37" spans="1:13" x14ac:dyDescent="0.25">
      <c r="A37" s="108">
        <v>43467</v>
      </c>
      <c r="B37" s="57" t="s">
        <v>150</v>
      </c>
      <c r="C37" s="133"/>
      <c r="D37" s="111"/>
      <c r="E37" s="112">
        <f>D36</f>
        <v>9000</v>
      </c>
      <c r="F37" s="111">
        <v>9000</v>
      </c>
      <c r="G37" s="112"/>
      <c r="H37" s="191" t="s">
        <v>198</v>
      </c>
    </row>
    <row r="38" spans="1:13" x14ac:dyDescent="0.25">
      <c r="A38" s="113"/>
      <c r="B38" s="78" t="s">
        <v>151</v>
      </c>
      <c r="C38" s="134"/>
      <c r="D38" s="46"/>
      <c r="E38" s="47"/>
      <c r="F38" s="46">
        <v>126000</v>
      </c>
      <c r="G38" s="47"/>
      <c r="H38" s="191" t="s">
        <v>199</v>
      </c>
    </row>
    <row r="39" spans="1:13" s="76" customFormat="1" ht="20.25" x14ac:dyDescent="0.3">
      <c r="A39" s="115" t="s">
        <v>61</v>
      </c>
      <c r="B39" s="135" t="s">
        <v>30</v>
      </c>
      <c r="C39" s="136"/>
      <c r="D39" s="55">
        <f>SUM(D36:D38)</f>
        <v>9000</v>
      </c>
      <c r="E39" s="75">
        <f>SUM(E36:E38)</f>
        <v>9000</v>
      </c>
      <c r="F39" s="55">
        <f>SUM(F36:F38)</f>
        <v>135000</v>
      </c>
      <c r="G39" s="75">
        <f>SUM(G36:G38)</f>
        <v>0</v>
      </c>
      <c r="H39" s="191" t="s">
        <v>200</v>
      </c>
      <c r="I39" s="32"/>
      <c r="J39" s="32"/>
      <c r="K39" s="32"/>
      <c r="L39" s="32"/>
      <c r="M39" s="32"/>
    </row>
    <row r="41" spans="1:13" x14ac:dyDescent="0.25">
      <c r="A41" s="87" t="s">
        <v>65</v>
      </c>
    </row>
    <row r="42" spans="1:13" x14ac:dyDescent="0.25">
      <c r="A42" s="189" t="s">
        <v>194</v>
      </c>
      <c r="B42" s="98" t="s">
        <v>205</v>
      </c>
      <c r="C42" s="137"/>
      <c r="D42" s="213" t="s">
        <v>30</v>
      </c>
      <c r="E42" s="213"/>
      <c r="F42" s="213" t="s">
        <v>1</v>
      </c>
      <c r="G42" s="213"/>
      <c r="H42" s="220" t="s">
        <v>2</v>
      </c>
      <c r="I42" s="220"/>
      <c r="J42" s="220" t="s">
        <v>3</v>
      </c>
      <c r="K42" s="220"/>
      <c r="L42" s="220" t="s">
        <v>4</v>
      </c>
      <c r="M42" s="220"/>
    </row>
    <row r="43" spans="1:13" x14ac:dyDescent="0.25">
      <c r="A43" s="190" t="s">
        <v>195</v>
      </c>
      <c r="B43" s="77"/>
      <c r="C43" s="138"/>
      <c r="D43" s="38" t="s">
        <v>5</v>
      </c>
      <c r="E43" s="38" t="s">
        <v>6</v>
      </c>
      <c r="F43" s="38" t="s">
        <v>5</v>
      </c>
      <c r="G43" s="38" t="s">
        <v>6</v>
      </c>
      <c r="H43" s="38" t="s">
        <v>5</v>
      </c>
      <c r="I43" s="38" t="s">
        <v>6</v>
      </c>
      <c r="J43" s="38" t="s">
        <v>5</v>
      </c>
      <c r="K43" s="38" t="s">
        <v>6</v>
      </c>
      <c r="L43" s="38" t="s">
        <v>5</v>
      </c>
      <c r="M43" s="38" t="s">
        <v>6</v>
      </c>
    </row>
    <row r="44" spans="1:13" x14ac:dyDescent="0.25">
      <c r="A44" s="51">
        <v>1700</v>
      </c>
      <c r="B44" s="78" t="s">
        <v>63</v>
      </c>
      <c r="C44" s="139"/>
      <c r="D44" s="46">
        <f>D39</f>
        <v>9000</v>
      </c>
      <c r="E44" s="47">
        <f>E39</f>
        <v>9000</v>
      </c>
      <c r="F44" s="46"/>
      <c r="G44" s="47"/>
      <c r="H44" s="46">
        <v>27000</v>
      </c>
      <c r="I44" s="47"/>
      <c r="J44" s="46"/>
      <c r="K44" s="47"/>
      <c r="L44" s="46">
        <v>27000</v>
      </c>
      <c r="M44" s="47"/>
    </row>
    <row r="45" spans="1:13" x14ac:dyDescent="0.25">
      <c r="A45" s="99">
        <v>6300</v>
      </c>
      <c r="B45" s="100" t="s">
        <v>27</v>
      </c>
      <c r="C45" s="123"/>
      <c r="D45" s="49">
        <f>F39</f>
        <v>135000</v>
      </c>
      <c r="E45" s="50"/>
      <c r="F45" s="49">
        <v>135000</v>
      </c>
      <c r="G45" s="50"/>
      <c r="H45" s="49"/>
      <c r="I45" s="50">
        <v>27000</v>
      </c>
      <c r="J45" s="49">
        <f>F45-I45</f>
        <v>108000</v>
      </c>
      <c r="K45" s="50"/>
      <c r="L45" s="49"/>
      <c r="M45" s="50"/>
    </row>
  </sheetData>
  <mergeCells count="23">
    <mergeCell ref="D32:E32"/>
    <mergeCell ref="F32:G32"/>
    <mergeCell ref="C4:C7"/>
    <mergeCell ref="D4:E4"/>
    <mergeCell ref="F4:G4"/>
    <mergeCell ref="D5:E5"/>
    <mergeCell ref="F5:G5"/>
    <mergeCell ref="D6:E6"/>
    <mergeCell ref="F6:G6"/>
    <mergeCell ref="D22:E22"/>
    <mergeCell ref="F22:G22"/>
    <mergeCell ref="H22:I22"/>
    <mergeCell ref="J22:K22"/>
    <mergeCell ref="L22:M22"/>
    <mergeCell ref="H42:I42"/>
    <mergeCell ref="J42:K42"/>
    <mergeCell ref="L42:M42"/>
    <mergeCell ref="D33:E33"/>
    <mergeCell ref="F33:G33"/>
    <mergeCell ref="D34:E34"/>
    <mergeCell ref="F34:G34"/>
    <mergeCell ref="D42:E42"/>
    <mergeCell ref="F42:G42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&amp;COppgave 5.10</oddHeader>
    <oddFooter>&amp;CSide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showGridLines="0" showZeros="0" workbookViewId="0">
      <selection activeCell="K16" sqref="K16"/>
    </sheetView>
  </sheetViews>
  <sheetFormatPr baseColWidth="10" defaultRowHeight="15.75" x14ac:dyDescent="0.25"/>
  <cols>
    <col min="1" max="1" width="6.7109375" style="32" bestFit="1" customWidth="1"/>
    <col min="2" max="2" width="22.28515625" style="32" bestFit="1" customWidth="1"/>
    <col min="3" max="12" width="9.7109375" style="32" customWidth="1"/>
    <col min="13" max="16384" width="11.42578125" style="32"/>
  </cols>
  <sheetData>
    <row r="1" spans="1:12" x14ac:dyDescent="0.25">
      <c r="A1" s="87" t="s">
        <v>152</v>
      </c>
    </row>
    <row r="3" spans="1:12" x14ac:dyDescent="0.25">
      <c r="A3" s="32" t="s">
        <v>9</v>
      </c>
      <c r="I3" s="178"/>
      <c r="J3" s="178"/>
      <c r="K3" s="178"/>
    </row>
    <row r="4" spans="1:12" x14ac:dyDescent="0.25">
      <c r="A4" s="87" t="s">
        <v>178</v>
      </c>
    </row>
    <row r="5" spans="1:12" ht="15.75" customHeight="1" x14ac:dyDescent="0.25">
      <c r="A5" s="33" t="s">
        <v>12</v>
      </c>
      <c r="B5" s="140" t="s">
        <v>13</v>
      </c>
      <c r="C5" s="224">
        <v>2950</v>
      </c>
      <c r="D5" s="207"/>
      <c r="E5" s="224">
        <v>8100</v>
      </c>
      <c r="F5" s="207"/>
    </row>
    <row r="6" spans="1:12" x14ac:dyDescent="0.25">
      <c r="A6" s="126"/>
      <c r="B6" s="128"/>
      <c r="C6" s="226" t="s">
        <v>66</v>
      </c>
      <c r="D6" s="227"/>
      <c r="E6" s="228" t="s">
        <v>67</v>
      </c>
      <c r="F6" s="229"/>
    </row>
    <row r="7" spans="1:12" x14ac:dyDescent="0.25">
      <c r="A7" s="106"/>
      <c r="B7" s="141"/>
      <c r="C7" s="120" t="s">
        <v>5</v>
      </c>
      <c r="D7" s="38" t="s">
        <v>6</v>
      </c>
      <c r="E7" s="38" t="s">
        <v>5</v>
      </c>
      <c r="F7" s="38" t="s">
        <v>6</v>
      </c>
    </row>
    <row r="8" spans="1:12" x14ac:dyDescent="0.25">
      <c r="A8" s="108">
        <v>37987</v>
      </c>
      <c r="B8" s="69" t="s">
        <v>57</v>
      </c>
      <c r="C8" s="41"/>
      <c r="D8" s="42">
        <v>35000</v>
      </c>
      <c r="E8" s="41"/>
      <c r="F8" s="42"/>
    </row>
    <row r="9" spans="1:12" x14ac:dyDescent="0.25">
      <c r="A9" s="108" t="s">
        <v>58</v>
      </c>
      <c r="B9" s="69" t="s">
        <v>59</v>
      </c>
      <c r="C9" s="111">
        <v>35000</v>
      </c>
      <c r="D9" s="112"/>
      <c r="E9" s="111"/>
      <c r="F9" s="112">
        <v>35000</v>
      </c>
    </row>
    <row r="10" spans="1:12" x14ac:dyDescent="0.25">
      <c r="A10" s="113"/>
      <c r="B10" s="44" t="s">
        <v>68</v>
      </c>
      <c r="C10" s="46"/>
      <c r="D10" s="47"/>
      <c r="E10" s="46">
        <v>206250</v>
      </c>
      <c r="F10" s="47"/>
    </row>
    <row r="11" spans="1:12" s="76" customFormat="1" ht="20.25" x14ac:dyDescent="0.3">
      <c r="A11" s="115" t="s">
        <v>61</v>
      </c>
      <c r="B11" s="73" t="s">
        <v>30</v>
      </c>
      <c r="C11" s="55">
        <f>SUM(C8:C10)</f>
        <v>35000</v>
      </c>
      <c r="D11" s="75">
        <f>SUM(D8:D10)</f>
        <v>35000</v>
      </c>
      <c r="E11" s="55">
        <f>SUM(E8:E10)</f>
        <v>206250</v>
      </c>
      <c r="F11" s="75">
        <f>SUM(F8:F10)</f>
        <v>35000</v>
      </c>
      <c r="G11" s="32"/>
      <c r="H11" s="91"/>
      <c r="I11" s="32"/>
      <c r="J11" s="32"/>
      <c r="K11" s="32"/>
      <c r="L11" s="32"/>
    </row>
    <row r="12" spans="1:12" x14ac:dyDescent="0.25">
      <c r="A12" s="116"/>
      <c r="C12" s="91"/>
      <c r="D12" s="91"/>
      <c r="E12" s="91"/>
      <c r="F12" s="91"/>
    </row>
    <row r="13" spans="1:12" x14ac:dyDescent="0.25">
      <c r="A13" s="179" t="s">
        <v>153</v>
      </c>
      <c r="C13" s="91"/>
      <c r="D13" s="91"/>
      <c r="E13" s="91"/>
      <c r="F13" s="91"/>
    </row>
    <row r="14" spans="1:12" x14ac:dyDescent="0.25">
      <c r="A14" s="180">
        <v>1</v>
      </c>
      <c r="B14" s="32" t="s">
        <v>179</v>
      </c>
      <c r="C14" s="91"/>
      <c r="D14" s="91"/>
      <c r="E14" s="91"/>
      <c r="F14" s="91"/>
    </row>
    <row r="15" spans="1:12" x14ac:dyDescent="0.25">
      <c r="A15" s="180">
        <v>2</v>
      </c>
      <c r="B15" s="32" t="s">
        <v>154</v>
      </c>
      <c r="C15" s="91"/>
      <c r="D15" s="91"/>
      <c r="E15" s="91"/>
      <c r="F15" s="91"/>
    </row>
    <row r="16" spans="1:12" x14ac:dyDescent="0.25">
      <c r="A16" s="180">
        <v>3</v>
      </c>
      <c r="B16" s="32" t="s">
        <v>180</v>
      </c>
      <c r="C16" s="91"/>
      <c r="D16" s="91"/>
      <c r="E16" s="91"/>
      <c r="F16" s="91"/>
    </row>
    <row r="17" spans="1:12" x14ac:dyDescent="0.25">
      <c r="A17" s="116"/>
      <c r="B17" s="32" t="s">
        <v>181</v>
      </c>
      <c r="C17" s="91"/>
      <c r="D17" s="91"/>
      <c r="E17" s="91"/>
      <c r="F17" s="91"/>
    </row>
    <row r="18" spans="1:12" x14ac:dyDescent="0.25">
      <c r="A18" s="116"/>
      <c r="C18" s="91"/>
      <c r="D18" s="91"/>
      <c r="E18" s="91"/>
      <c r="F18" s="91"/>
    </row>
    <row r="19" spans="1:12" x14ac:dyDescent="0.25">
      <c r="A19" s="32" t="s">
        <v>10</v>
      </c>
      <c r="C19" s="91"/>
      <c r="D19" s="91"/>
      <c r="E19" s="91"/>
      <c r="F19" s="91"/>
    </row>
    <row r="20" spans="1:12" x14ac:dyDescent="0.25">
      <c r="A20" s="32" t="s">
        <v>182</v>
      </c>
      <c r="C20" s="91"/>
      <c r="D20" s="91"/>
      <c r="E20" s="91"/>
      <c r="F20" s="91"/>
      <c r="I20" s="181">
        <f>3900000*0.05*2/12</f>
        <v>32500</v>
      </c>
    </row>
    <row r="22" spans="1:12" x14ac:dyDescent="0.25">
      <c r="A22" s="87" t="s">
        <v>62</v>
      </c>
    </row>
    <row r="23" spans="1:12" x14ac:dyDescent="0.25">
      <c r="A23" s="192" t="s">
        <v>194</v>
      </c>
      <c r="B23" s="140" t="s">
        <v>205</v>
      </c>
      <c r="C23" s="204" t="s">
        <v>30</v>
      </c>
      <c r="D23" s="213"/>
      <c r="E23" s="213" t="s">
        <v>1</v>
      </c>
      <c r="F23" s="213"/>
      <c r="G23" s="220" t="s">
        <v>2</v>
      </c>
      <c r="H23" s="220"/>
      <c r="I23" s="220" t="s">
        <v>3</v>
      </c>
      <c r="J23" s="220"/>
      <c r="K23" s="220" t="s">
        <v>4</v>
      </c>
      <c r="L23" s="220"/>
    </row>
    <row r="24" spans="1:12" x14ac:dyDescent="0.25">
      <c r="A24" s="193" t="s">
        <v>195</v>
      </c>
      <c r="B24" s="141"/>
      <c r="C24" s="120" t="s">
        <v>5</v>
      </c>
      <c r="D24" s="38" t="s">
        <v>6</v>
      </c>
      <c r="E24" s="38" t="s">
        <v>5</v>
      </c>
      <c r="F24" s="38" t="s">
        <v>6</v>
      </c>
      <c r="G24" s="38" t="s">
        <v>5</v>
      </c>
      <c r="H24" s="38" t="s">
        <v>6</v>
      </c>
      <c r="I24" s="38" t="s">
        <v>5</v>
      </c>
      <c r="J24" s="38" t="s">
        <v>6</v>
      </c>
      <c r="K24" s="38" t="s">
        <v>5</v>
      </c>
      <c r="L24" s="38" t="s">
        <v>6</v>
      </c>
    </row>
    <row r="25" spans="1:12" x14ac:dyDescent="0.25">
      <c r="A25" s="56">
        <v>2950</v>
      </c>
      <c r="B25" s="142" t="str">
        <f>C6</f>
        <v>Skyldige renter</v>
      </c>
      <c r="C25" s="46">
        <f>C11</f>
        <v>35000</v>
      </c>
      <c r="D25" s="47">
        <f>D11</f>
        <v>35000</v>
      </c>
      <c r="E25" s="46"/>
      <c r="F25" s="47"/>
      <c r="G25" s="46"/>
      <c r="H25" s="47">
        <f>I20</f>
        <v>32500</v>
      </c>
      <c r="I25" s="46"/>
      <c r="J25" s="47"/>
      <c r="K25" s="46"/>
      <c r="L25" s="47">
        <f>H25</f>
        <v>32500</v>
      </c>
    </row>
    <row r="26" spans="1:12" x14ac:dyDescent="0.25">
      <c r="A26" s="99">
        <v>8100</v>
      </c>
      <c r="B26" s="100" t="s">
        <v>67</v>
      </c>
      <c r="C26" s="49">
        <f>E11</f>
        <v>206250</v>
      </c>
      <c r="D26" s="50">
        <f>F11</f>
        <v>35000</v>
      </c>
      <c r="E26" s="49">
        <f>C26-D26</f>
        <v>171250</v>
      </c>
      <c r="F26" s="50"/>
      <c r="G26" s="49">
        <f>H25</f>
        <v>32500</v>
      </c>
      <c r="H26" s="50"/>
      <c r="I26" s="49">
        <f>E26+G26</f>
        <v>203750</v>
      </c>
      <c r="J26" s="50"/>
      <c r="K26" s="49"/>
      <c r="L26" s="50"/>
    </row>
    <row r="28" spans="1:12" x14ac:dyDescent="0.25">
      <c r="B28" s="32" t="s">
        <v>183</v>
      </c>
    </row>
  </sheetData>
  <mergeCells count="9">
    <mergeCell ref="G23:H23"/>
    <mergeCell ref="I23:J23"/>
    <mergeCell ref="K23:L23"/>
    <mergeCell ref="C5:D5"/>
    <mergeCell ref="E5:F5"/>
    <mergeCell ref="C6:D6"/>
    <mergeCell ref="E6:F6"/>
    <mergeCell ref="C23:D23"/>
    <mergeCell ref="E23:F2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Oppgave 5.1 og 5.2</vt:lpstr>
      <vt:lpstr>Oppgave 5.3</vt:lpstr>
      <vt:lpstr>Oppgave 5.4</vt:lpstr>
      <vt:lpstr>Oppgave 5.5 – 5.7</vt:lpstr>
      <vt:lpstr>Oppgave 5.8</vt:lpstr>
      <vt:lpstr>Oppgave 5.9</vt:lpstr>
      <vt:lpstr>Oppgave 5.10</vt:lpstr>
      <vt:lpstr>Oppgave 5.11</vt:lpstr>
      <vt:lpstr>'Oppgave 5.8'!Utskriftsområde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2019-08-18T12:51:50Z</cp:lastPrinted>
  <dcterms:created xsi:type="dcterms:W3CDTF">2009-06-18T13:04:25Z</dcterms:created>
  <dcterms:modified xsi:type="dcterms:W3CDTF">2024-08-10T08:44:49Z</dcterms:modified>
</cp:coreProperties>
</file>