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2EFE3B05-69DE-4554-920E-E01CF30A114A}" xr6:coauthVersionLast="47" xr6:coauthVersionMax="47" xr10:uidLastSave="{00000000-0000-0000-0000-000000000000}"/>
  <bookViews>
    <workbookView xWindow="1470" yWindow="1470" windowWidth="23400" windowHeight="12630" activeTab="5" xr2:uid="{00000000-000D-0000-FFFF-FFFF00000000}"/>
  </bookViews>
  <sheets>
    <sheet name="5.1 og 5.2" sheetId="13" r:id="rId1"/>
    <sheet name="5.3" sheetId="9" r:id="rId2"/>
    <sheet name="5.4" sheetId="10" r:id="rId3"/>
    <sheet name="5.5" sheetId="12" r:id="rId4"/>
    <sheet name="5,7 - 5.9" sheetId="14" r:id="rId5"/>
    <sheet name="5.10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5" l="1"/>
  <c r="C73" i="14"/>
  <c r="D71" i="14"/>
  <c r="C71" i="14"/>
  <c r="C65" i="14"/>
  <c r="C77" i="14" s="1"/>
  <c r="C64" i="14"/>
  <c r="E56" i="14"/>
  <c r="E55" i="14"/>
  <c r="C52" i="14"/>
  <c r="E51" i="14"/>
  <c r="D49" i="14"/>
  <c r="E49" i="14" s="1"/>
  <c r="C35" i="14"/>
  <c r="C25" i="14"/>
  <c r="C27" i="14" s="1"/>
  <c r="C8" i="14"/>
  <c r="C10" i="14" s="1"/>
  <c r="E39" i="12"/>
  <c r="E38" i="12"/>
  <c r="E37" i="12"/>
  <c r="E36" i="12"/>
  <c r="E35" i="12"/>
  <c r="E32" i="12"/>
  <c r="E33" i="12" s="1"/>
  <c r="E28" i="12"/>
  <c r="E27" i="12"/>
  <c r="E26" i="12"/>
  <c r="E17" i="12"/>
  <c r="E19" i="12"/>
  <c r="E18" i="12"/>
  <c r="E13" i="12"/>
  <c r="E12" i="12"/>
  <c r="E11" i="12"/>
  <c r="E10" i="12"/>
  <c r="E9" i="12"/>
  <c r="E8" i="12"/>
  <c r="E7" i="12"/>
  <c r="F14" i="9"/>
  <c r="D33" i="10"/>
  <c r="D26" i="10"/>
  <c r="D21" i="10"/>
  <c r="D20" i="10"/>
  <c r="D19" i="10"/>
  <c r="D18" i="10"/>
  <c r="D14" i="10"/>
  <c r="D13" i="10"/>
  <c r="D12" i="10"/>
  <c r="D11" i="10"/>
  <c r="D10" i="10"/>
  <c r="D9" i="10"/>
  <c r="D6" i="10"/>
  <c r="D5" i="10"/>
  <c r="F39" i="13"/>
  <c r="F38" i="13"/>
  <c r="E35" i="13"/>
  <c r="E34" i="13"/>
  <c r="E29" i="13"/>
  <c r="E19" i="13"/>
  <c r="E18" i="13"/>
  <c r="E13" i="13"/>
  <c r="F22" i="9"/>
  <c r="F35" i="9"/>
  <c r="F15" i="9"/>
  <c r="F7" i="9"/>
  <c r="C74" i="14" l="1"/>
  <c r="D53" i="14" s="1"/>
  <c r="E52" i="14"/>
  <c r="C66" i="14"/>
  <c r="C53" i="14" s="1"/>
  <c r="C54" i="14"/>
  <c r="D52" i="14"/>
  <c r="D54" i="14" s="1"/>
  <c r="E29" i="12"/>
  <c r="E40" i="12"/>
  <c r="E42" i="12" s="1"/>
  <c r="E20" i="12"/>
  <c r="E14" i="12"/>
  <c r="F16" i="9"/>
  <c r="F24" i="9" s="1"/>
  <c r="F29" i="9" s="1"/>
  <c r="D7" i="10"/>
  <c r="D22" i="10"/>
  <c r="D15" i="10"/>
  <c r="E53" i="14" l="1"/>
  <c r="E54" i="14" s="1"/>
  <c r="E22" i="12"/>
  <c r="D16" i="10"/>
  <c r="D24" i="10"/>
  <c r="D29" i="10" s="1"/>
  <c r="D34" i="10" s="1"/>
  <c r="D35" i="10" s="1"/>
</calcChain>
</file>

<file path=xl/sharedStrings.xml><?xml version="1.0" encoding="utf-8"?>
<sst xmlns="http://schemas.openxmlformats.org/spreadsheetml/2006/main" count="345" uniqueCount="242">
  <si>
    <t>Varekostnad</t>
  </si>
  <si>
    <t>SUM</t>
  </si>
  <si>
    <t>Avsatt utbytte</t>
  </si>
  <si>
    <t>årsresultatet:</t>
  </si>
  <si>
    <t xml:space="preserve">Styrets forslag til disponering av </t>
  </si>
  <si>
    <t>Årsresultat</t>
  </si>
  <si>
    <t xml:space="preserve">Skattekostnad </t>
  </si>
  <si>
    <t>Netto finansposter</t>
  </si>
  <si>
    <t>Mottatt aksjeutbytte</t>
  </si>
  <si>
    <t>Driftsresultat</t>
  </si>
  <si>
    <t>Sum driftskostnader</t>
  </si>
  <si>
    <t>Annen driftskostnad</t>
  </si>
  <si>
    <t>Avskrivning</t>
  </si>
  <si>
    <t>ferdige varer</t>
  </si>
  <si>
    <t>Endring i beholdning av varer i arbeid og</t>
  </si>
  <si>
    <t>Sum driftsinntekter</t>
  </si>
  <si>
    <t>Annen driftsinntekt</t>
  </si>
  <si>
    <t>Salgsinntekt</t>
  </si>
  <si>
    <t>20x1</t>
  </si>
  <si>
    <t>Resultatregnskap</t>
  </si>
  <si>
    <t>Renteinntekter</t>
  </si>
  <si>
    <t>Verdifall aksjer</t>
  </si>
  <si>
    <t>Rentekostnader</t>
  </si>
  <si>
    <t xml:space="preserve">Resultatregnskap </t>
  </si>
  <si>
    <t>Siste år</t>
  </si>
  <si>
    <t>Nedskrivning</t>
  </si>
  <si>
    <t>Annen finansinntekt</t>
  </si>
  <si>
    <t>Annen finanskostnad</t>
  </si>
  <si>
    <t>Materialkostnad</t>
  </si>
  <si>
    <t>Nedskrivning aksjer</t>
  </si>
  <si>
    <t>EIENDELER</t>
  </si>
  <si>
    <t>Anleggsmidler</t>
  </si>
  <si>
    <t>Aktiverte kostnader</t>
  </si>
  <si>
    <t>Utsatt skattefordel</t>
  </si>
  <si>
    <t>Goodwill</t>
  </si>
  <si>
    <t>Maskiner og anlegg</t>
  </si>
  <si>
    <t>Sum anleggsmidler</t>
  </si>
  <si>
    <t>Omløpsmidler</t>
  </si>
  <si>
    <t>Varer</t>
  </si>
  <si>
    <t>Kundefordringer</t>
  </si>
  <si>
    <t>Sum omløpsmidler</t>
  </si>
  <si>
    <t>SUM EIENDELER</t>
  </si>
  <si>
    <t>EGENKAPITAL OG GJELD</t>
  </si>
  <si>
    <t>Egenkapital</t>
  </si>
  <si>
    <t>Aksjekapital</t>
  </si>
  <si>
    <t>Annen egenkapital</t>
  </si>
  <si>
    <t>Sum egenkapital</t>
  </si>
  <si>
    <t>Gjeld</t>
  </si>
  <si>
    <t>Sum langsiktig gjeld</t>
  </si>
  <si>
    <t>Leverandørgjeld</t>
  </si>
  <si>
    <t>Betalbar skatt</t>
  </si>
  <si>
    <t>Skyldige offentlige avgifter</t>
  </si>
  <si>
    <t>Utbytte</t>
  </si>
  <si>
    <t>Annen kortsiktig gjeld</t>
  </si>
  <si>
    <t>Sum kortsiktig gjeld</t>
  </si>
  <si>
    <t>SUM EGENKAPITAL OG GJELD</t>
  </si>
  <si>
    <t>Resultat før skattekostnad</t>
  </si>
  <si>
    <t>Bygninger og fast eiendom</t>
  </si>
  <si>
    <t>Driftsløsøre, inventar og kontormaskiner</t>
  </si>
  <si>
    <t xml:space="preserve">Balanse per 31.12. </t>
  </si>
  <si>
    <t>Varebeholdning per 31.12.20x1:</t>
  </si>
  <si>
    <t>Anskaffelseskost kurante varer</t>
  </si>
  <si>
    <t>Anskaffelseskost ukurante varer</t>
  </si>
  <si>
    <t>Virkelig verdi ukurante varer</t>
  </si>
  <si>
    <t>Varebeholdningen per 31.12.20x1 skal vurderes til kr (420 000 + 25 000) = kr 445 000.</t>
  </si>
  <si>
    <t>Varebeholdning 1.1.20x1</t>
  </si>
  <si>
    <t>+</t>
  </si>
  <si>
    <t>Varekjøp i 20x1</t>
  </si>
  <si>
    <t>–</t>
  </si>
  <si>
    <t>Varebeholdning 31.12.20x1</t>
  </si>
  <si>
    <t>=</t>
  </si>
  <si>
    <t>Varekostnaden kan også beregnes slik:</t>
  </si>
  <si>
    <t>Beholdningsnedgang</t>
  </si>
  <si>
    <t>Varekostnaden på kr 2 915 000 føres opp som post 5 i resultatregnskapet.</t>
  </si>
  <si>
    <t>Råvarebeholdning 1.1.20x1</t>
  </si>
  <si>
    <t>Råvarekjøp i 20x1</t>
  </si>
  <si>
    <t>Råvarebeholdning 31.12.20x1</t>
  </si>
  <si>
    <t>Råvarekostnad</t>
  </si>
  <si>
    <t>eller</t>
  </si>
  <si>
    <t>Beholdningsnedgang råvarer</t>
  </si>
  <si>
    <t>Beholdningøkning varer i arbeid og ferdige varer</t>
  </si>
  <si>
    <t>Post 3</t>
  </si>
  <si>
    <t>Post 5</t>
  </si>
  <si>
    <t>Beholdningsøkning varer i arbeid og ferdige varer kommer til fradrag i selskapets</t>
  </si>
  <si>
    <t>driftskostnader. Derfor føres posten opp med minusfortegn.</t>
  </si>
  <si>
    <t>Tallmaterialet i oppgaven:</t>
  </si>
  <si>
    <t>Arbeidsgiveravgift</t>
  </si>
  <si>
    <t>Avsatt til utbytte</t>
  </si>
  <si>
    <t>Avskrivninger</t>
  </si>
  <si>
    <t>Beholdningsøkning ferdige varer</t>
  </si>
  <si>
    <t>Bilkostnader</t>
  </si>
  <si>
    <t>Diverse driftskostnader</t>
  </si>
  <si>
    <t>Diverse tilvirkningskostnader</t>
  </si>
  <si>
    <t>Driftsinntekter</t>
  </si>
  <si>
    <t>Forbruk av innkjøpte materialer</t>
  </si>
  <si>
    <t>Gevinst ved aksjesalg</t>
  </si>
  <si>
    <t>Gevinst ved salg av maskiner</t>
  </si>
  <si>
    <t>Husleie</t>
  </si>
  <si>
    <t>Innkommet på tidligere nedskrevne fordringer</t>
  </si>
  <si>
    <t>Lønn og feriepenger</t>
  </si>
  <si>
    <t>Markedsføringskostnader</t>
  </si>
  <si>
    <t>Mottatt aksjeutbytte kortsiktige aksjer</t>
  </si>
  <si>
    <t>Nedskrivning aksjer i datterselskap</t>
  </si>
  <si>
    <t>Nedskrivning bygning</t>
  </si>
  <si>
    <t>Obligatorisk tjenestepensjon</t>
  </si>
  <si>
    <t>Overført til annen egenkapital</t>
  </si>
  <si>
    <t>Provisjonsinntekter</t>
  </si>
  <si>
    <t>Skattekostnad</t>
  </si>
  <si>
    <t>Tap på fordringer</t>
  </si>
  <si>
    <t>Tap ved salg av inventar</t>
  </si>
  <si>
    <t>Valutatap (agiotap)</t>
  </si>
  <si>
    <t>Valutagevinst (agiovinning)</t>
  </si>
  <si>
    <t>Lønn og sosiale kostnader</t>
  </si>
  <si>
    <t>Ref.</t>
  </si>
  <si>
    <t>Kolonnen for referanse (Ref.) viser sammenhengen mellom tallmaterialet og</t>
  </si>
  <si>
    <t>presentasjonen av det offisielle resultatregnskapet.</t>
  </si>
  <si>
    <t>Banklån</t>
  </si>
  <si>
    <t>Tallmaterialet fra oppgaven</t>
  </si>
  <si>
    <t>Påløpt arbeidsgiveravgift på feriepenger</t>
  </si>
  <si>
    <t>Avsetning tap på fordringer</t>
  </si>
  <si>
    <t>Bankinnskudd</t>
  </si>
  <si>
    <t>Bankinnskudd trekk</t>
  </si>
  <si>
    <t>Biler</t>
  </si>
  <si>
    <t>Forskudd fra kunder</t>
  </si>
  <si>
    <t>Inventar</t>
  </si>
  <si>
    <t>Kontormaskiner</t>
  </si>
  <si>
    <t>Kraner</t>
  </si>
  <si>
    <t>Lager av ferdige varer</t>
  </si>
  <si>
    <t>Lager av halvfabrikata</t>
  </si>
  <si>
    <t>Lager av varer i arbeid</t>
  </si>
  <si>
    <t>Maskiner</t>
  </si>
  <si>
    <t>Overkurs</t>
  </si>
  <si>
    <t>Pantelån</t>
  </si>
  <si>
    <t>Produksjonshall</t>
  </si>
  <si>
    <t>Påløpte feriepenger</t>
  </si>
  <si>
    <t>Råvarelager</t>
  </si>
  <si>
    <t>Skattetrekk</t>
  </si>
  <si>
    <t>Skyldig arbeidsgiveravgift</t>
  </si>
  <si>
    <t>Skyldig merverdiavgift</t>
  </si>
  <si>
    <t>Tomt</t>
  </si>
  <si>
    <t>Ubetalt lønn</t>
  </si>
  <si>
    <t>Aksjer i datterselskap</t>
  </si>
  <si>
    <t>Skyldig husleie</t>
  </si>
  <si>
    <t>Oppgave 5.1</t>
  </si>
  <si>
    <t>Oppgave 5.3</t>
  </si>
  <si>
    <t>Oppgave 5.4</t>
  </si>
  <si>
    <t>Oppgave 5.5</t>
  </si>
  <si>
    <t>Oppgave 5.7</t>
  </si>
  <si>
    <t>Anskaffelseskost per 1.1.20x1</t>
  </si>
  <si>
    <t>Tilgang</t>
  </si>
  <si>
    <t>Avgang</t>
  </si>
  <si>
    <t>Anskaffelseskost 31.12.20x1</t>
  </si>
  <si>
    <t>Samlede avskrivninger per 31.12.20x1</t>
  </si>
  <si>
    <t>Bokført verdi per 31.12.20x1</t>
  </si>
  <si>
    <t>Årets avskrivninger</t>
  </si>
  <si>
    <t>Oppgave 5.8</t>
  </si>
  <si>
    <t>Maskiner,</t>
  </si>
  <si>
    <t>biler og</t>
  </si>
  <si>
    <t>inventar</t>
  </si>
  <si>
    <t>(Viktig å merke seg</t>
  </si>
  <si>
    <t>at tilgang og avgang</t>
  </si>
  <si>
    <t>oppføres med an-</t>
  </si>
  <si>
    <r>
      <t>Samlede avskrivninger per 31.12.20x1</t>
    </r>
    <r>
      <rPr>
        <vertAlign val="superscript"/>
        <sz val="12"/>
        <color theme="1"/>
        <rFont val="Times New Roman"/>
        <family val="1"/>
      </rPr>
      <t>1</t>
    </r>
  </si>
  <si>
    <t>skaffelseskost)</t>
  </si>
  <si>
    <t>Samlede avskrivninger per 31.12.20x1 er beregnet slik:</t>
  </si>
  <si>
    <t xml:space="preserve">Samlede avskrivninger per 1.1.20x1 </t>
  </si>
  <si>
    <t>Avskrivning på solgte driftsmidler</t>
  </si>
  <si>
    <t xml:space="preserve">Samlede avskrivninger per 31.12.20x1 </t>
  </si>
  <si>
    <t>Oppgave 5.9</t>
  </si>
  <si>
    <t>Varige driftsmidler</t>
  </si>
  <si>
    <t>Bygning</t>
  </si>
  <si>
    <t>Sum</t>
  </si>
  <si>
    <t>Anskaffelseskost per 1.1.</t>
  </si>
  <si>
    <t>Sum anskaffelseskost per 31.12.</t>
  </si>
  <si>
    <t>Samlede av- og nedskrivninger per 31.12.</t>
  </si>
  <si>
    <t>Bokført verdi per 31.12.</t>
  </si>
  <si>
    <t>Årets nedskrivninger og reverseringer</t>
  </si>
  <si>
    <t>Beregninger:</t>
  </si>
  <si>
    <t>Anskaffelsesverdi</t>
  </si>
  <si>
    <t>Regnskapsmessig verdi 1.1.20x1</t>
  </si>
  <si>
    <t>Samlet avskrivning per 1.1.20x1</t>
  </si>
  <si>
    <t>Årets avskrivning</t>
  </si>
  <si>
    <t>Samlet avskrivning per 31.12.20x1</t>
  </si>
  <si>
    <t>Maskin A</t>
  </si>
  <si>
    <t>Maskin B</t>
  </si>
  <si>
    <t>Anskaffelsesverdi 1.1.20x1</t>
  </si>
  <si>
    <t>Nedskrivning i år (beregnet nedenfor)</t>
  </si>
  <si>
    <t>Bokført verdi 1.1.</t>
  </si>
  <si>
    <t>Nedskrivning i år</t>
  </si>
  <si>
    <t xml:space="preserve"> funnet ved saldering</t>
  </si>
  <si>
    <t>Bokført verdi 31.12.20x1</t>
  </si>
  <si>
    <t>Oppgave 5.10</t>
  </si>
  <si>
    <t>Vi forutsetter at Storhaug AS er et lite foretak etter rskl § 6-1, og at selskapet</t>
  </si>
  <si>
    <t>begrenser seg til notene i §§ 7-35 til 7-45.</t>
  </si>
  <si>
    <t>a)</t>
  </si>
  <si>
    <t>Note om regnskapsprinsipper etter rskl. § 7-35 kan se slik ut:</t>
  </si>
  <si>
    <t>Årsregnskapet er satt opp i samsvar med regnskapsloven og god regnskapsskikk for</t>
  </si>
  <si>
    <t>små foretak.</t>
  </si>
  <si>
    <t>Salgsinntekter</t>
  </si>
  <si>
    <t>Inntektsføring vd salg av varer skjer på leveringstidspunktet.</t>
  </si>
  <si>
    <t>Klassifisering av balanseposter</t>
  </si>
  <si>
    <t>Omløpsmidler og kortsiktig gjeld omfatter poster som knytter seg til varekretsløpet,</t>
  </si>
  <si>
    <t>samt poster som forfaller til betaling innen ett år etter balansedagen. Øvrige poster</t>
  </si>
  <si>
    <t>Fordringer</t>
  </si>
  <si>
    <t>Kundefordringer og andre fordringer er oppført i balansen til pålydende verdi etter</t>
  </si>
  <si>
    <t>fradrag for avsetning til forventet tap. Avsetning til tap gjøres på grunnlag av individuelle</t>
  </si>
  <si>
    <t>vurderinger av de enkelte fordringene.</t>
  </si>
  <si>
    <t>Varebeholdninger</t>
  </si>
  <si>
    <t>Lager av innkjøpte varer er verdsatt til laveste av anskaffelseskost etter FIFO-prinsippet</t>
  </si>
  <si>
    <t>og virkelig verdi. Egentilvirkede ferdigvarer og varer under tilvirkning er vurdert til</t>
  </si>
  <si>
    <t>variabel tilvirkningskost. Det foretas nedskrivning for påregnelig ukurans.</t>
  </si>
  <si>
    <t>Omløpsmidler ellers og kortsiktig gjeld</t>
  </si>
  <si>
    <t>Omløpsmidler vurderes til laveste av anskaffelseskost og virkelig verdi. Kortsiktig</t>
  </si>
  <si>
    <t>gjeld balanseføres til nominell verdi.</t>
  </si>
  <si>
    <t>Anleggsmidler ellers og langsiktig gjeld</t>
  </si>
  <si>
    <t>Anleggsmidler vurderes til anskaffelseskost, men nedskrives til virkelig verdi dersom</t>
  </si>
  <si>
    <t>verdifallet ikke forventes å være forbigående. Langsiktig gjeld balanseføres til</t>
  </si>
  <si>
    <t>nominell verdi.</t>
  </si>
  <si>
    <t>er over 3 år og kostpris overstiger kr 15 000. Vedlikehold av driftsmidler kostnadsføres</t>
  </si>
  <si>
    <t>løpende som driftskostnader, mens påkostninger eller forbedringer tillegges driftsmidlets</t>
  </si>
  <si>
    <t>bokførte verdi og avskrives sammen med driftsmidlet.</t>
  </si>
  <si>
    <t>Skatt</t>
  </si>
  <si>
    <t>endring i utsatt skatt. Utsatt skatt er beregnet med 22 % på grunnlag av midlertidige</t>
  </si>
  <si>
    <t>forskjeller mellom regnskapsmessige og skattemessige verdier, samt skattemessig</t>
  </si>
  <si>
    <t>underskudd til fremføring ved utgangen av regnskapsåret.</t>
  </si>
  <si>
    <t>b)</t>
  </si>
  <si>
    <t>Note om spesifikasjon av personalkostnader ifølge § 7-38</t>
  </si>
  <si>
    <t>Pensjonskostnader</t>
  </si>
  <si>
    <t>Andre personalkostnader</t>
  </si>
  <si>
    <t>Note etter § 7-43: Antall årsverk</t>
  </si>
  <si>
    <t>Bedriften har en sysselsetting tilsvarende 16 årsverk i 20x1.</t>
  </si>
  <si>
    <t>Note etter § 7-45: Lån til ledende personer mv.</t>
  </si>
  <si>
    <t>Per Storhaug har et lån på kr 800 000. Lånet ble tatt opp for seks år siden</t>
  </si>
  <si>
    <t>og har en tilbakebetalingstid på 20 år. Lånet er sikret ved pant i privatbolig.</t>
  </si>
  <si>
    <t>Renten er for tiden 4 % p.a.</t>
  </si>
  <si>
    <t>Oppgave 5.2</t>
  </si>
  <si>
    <t>Overføres til annen egenkapital</t>
  </si>
  <si>
    <t>Note ifølge rskl. § 7-39</t>
  </si>
  <si>
    <t>1 760 000 + 400 000</t>
  </si>
  <si>
    <t>er klassifisert som anleggsmidler / langsiktig gjeld.</t>
  </si>
  <si>
    <t>Varige driftsmidler balanseføres og avskrives over driftsmidlets levetid dersom levetiden</t>
  </si>
  <si>
    <t xml:space="preserve">Skattekostnaden i resultatregnskapet omfatter både periodens betalbare skatt 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</si>
</sst>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2"/>
      <name val="Times New Roman"/>
      <family val="1"/>
    </font>
    <font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3">
    <xf numFmtId="0" fontId="0" fillId="0" borderId="0" xfId="0"/>
    <xf numFmtId="0" fontId="2" fillId="0" borderId="0" xfId="1" applyFont="1"/>
    <xf numFmtId="3" fontId="2" fillId="0" borderId="0" xfId="1" applyNumberFormat="1" applyFont="1"/>
    <xf numFmtId="0" fontId="2" fillId="0" borderId="0" xfId="1" applyFont="1" applyBorder="1"/>
    <xf numFmtId="0" fontId="3" fillId="0" borderId="0" xfId="1" applyFont="1"/>
    <xf numFmtId="3" fontId="2" fillId="0" borderId="0" xfId="1" applyNumberFormat="1" applyFont="1" applyBorder="1"/>
    <xf numFmtId="0" fontId="4" fillId="0" borderId="0" xfId="1" applyFont="1" applyAlignment="1">
      <alignment horizontal="left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0" fontId="4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6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3" fontId="6" fillId="0" borderId="1" xfId="0" applyNumberFormat="1" applyFont="1" applyBorder="1"/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 indent="2"/>
    </xf>
    <xf numFmtId="0" fontId="2" fillId="0" borderId="0" xfId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4" xfId="1" applyNumberFormat="1" applyFont="1" applyBorder="1"/>
    <xf numFmtId="3" fontId="2" fillId="0" borderId="2" xfId="1" applyNumberFormat="1" applyFont="1" applyBorder="1"/>
    <xf numFmtId="3" fontId="2" fillId="0" borderId="1" xfId="1" applyNumberFormat="1" applyFont="1" applyBorder="1"/>
    <xf numFmtId="3" fontId="2" fillId="0" borderId="3" xfId="1" applyNumberFormat="1" applyFont="1" applyBorder="1"/>
    <xf numFmtId="3" fontId="2" fillId="0" borderId="6" xfId="1" applyNumberFormat="1" applyFont="1" applyBorder="1"/>
    <xf numFmtId="3" fontId="2" fillId="0" borderId="5" xfId="1" applyNumberFormat="1" applyFont="1" applyBorder="1"/>
    <xf numFmtId="0" fontId="10" fillId="0" borderId="0" xfId="1" applyFont="1" applyBorder="1"/>
    <xf numFmtId="3" fontId="4" fillId="0" borderId="0" xfId="1" applyNumberFormat="1" applyFont="1"/>
    <xf numFmtId="0" fontId="2" fillId="0" borderId="0" xfId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2" applyFont="1"/>
    <xf numFmtId="0" fontId="2" fillId="0" borderId="0" xfId="2" applyFont="1" applyBorder="1"/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Border="1"/>
    <xf numFmtId="3" fontId="4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3" fontId="2" fillId="0" borderId="0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0" fontId="10" fillId="0" borderId="0" xfId="2" applyFont="1" applyBorder="1"/>
    <xf numFmtId="3" fontId="2" fillId="0" borderId="1" xfId="2" applyNumberFormat="1" applyFont="1" applyBorder="1"/>
    <xf numFmtId="3" fontId="2" fillId="0" borderId="7" xfId="2" applyNumberFormat="1" applyFont="1" applyBorder="1"/>
    <xf numFmtId="3" fontId="2" fillId="0" borderId="8" xfId="2" applyNumberFormat="1" applyFont="1" applyBorder="1"/>
    <xf numFmtId="3" fontId="2" fillId="0" borderId="2" xfId="2" applyNumberFormat="1" applyFont="1" applyBorder="1"/>
    <xf numFmtId="0" fontId="3" fillId="0" borderId="0" xfId="2" applyFont="1"/>
    <xf numFmtId="3" fontId="2" fillId="0" borderId="0" xfId="2" applyNumberFormat="1" applyFont="1"/>
    <xf numFmtId="0" fontId="2" fillId="0" borderId="0" xfId="2" applyFont="1" applyAlignment="1">
      <alignment horizontal="center"/>
    </xf>
    <xf numFmtId="3" fontId="6" fillId="0" borderId="5" xfId="0" applyNumberFormat="1" applyFont="1" applyBorder="1"/>
    <xf numFmtId="0" fontId="11" fillId="0" borderId="0" xfId="0" applyFont="1"/>
    <xf numFmtId="0" fontId="6" fillId="0" borderId="9" xfId="0" applyFont="1" applyBorder="1" applyAlignment="1">
      <alignment horizontal="right"/>
    </xf>
    <xf numFmtId="0" fontId="8" fillId="0" borderId="10" xfId="0" applyFont="1" applyBorder="1"/>
    <xf numFmtId="3" fontId="8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3" fontId="6" fillId="0" borderId="13" xfId="0" applyNumberFormat="1" applyFont="1" applyBorder="1"/>
    <xf numFmtId="0" fontId="6" fillId="0" borderId="14" xfId="0" quotePrefix="1" applyFont="1" applyBorder="1" applyAlignment="1">
      <alignment horizontal="right"/>
    </xf>
    <xf numFmtId="0" fontId="6" fillId="0" borderId="3" xfId="0" applyFont="1" applyBorder="1"/>
    <xf numFmtId="3" fontId="6" fillId="0" borderId="15" xfId="0" applyNumberFormat="1" applyFont="1" applyBorder="1"/>
    <xf numFmtId="0" fontId="6" fillId="0" borderId="16" xfId="0" applyFont="1" applyBorder="1" applyAlignment="1">
      <alignment horizontal="right"/>
    </xf>
    <xf numFmtId="0" fontId="6" fillId="0" borderId="5" xfId="0" applyFont="1" applyBorder="1"/>
    <xf numFmtId="3" fontId="6" fillId="0" borderId="17" xfId="0" applyNumberFormat="1" applyFont="1" applyBorder="1"/>
    <xf numFmtId="0" fontId="6" fillId="0" borderId="12" xfId="0" quotePrefix="1" applyFont="1" applyBorder="1" applyAlignment="1">
      <alignment horizontal="right"/>
    </xf>
    <xf numFmtId="0" fontId="6" fillId="0" borderId="18" xfId="0" applyFont="1" applyBorder="1"/>
    <xf numFmtId="3" fontId="6" fillId="0" borderId="19" xfId="0" applyNumberFormat="1" applyFont="1" applyBorder="1"/>
    <xf numFmtId="0" fontId="6" fillId="0" borderId="9" xfId="0" quotePrefix="1" applyFont="1" applyBorder="1" applyAlignment="1">
      <alignment horizontal="right"/>
    </xf>
    <xf numFmtId="0" fontId="6" fillId="0" borderId="1" xfId="0" applyFont="1" applyBorder="1"/>
    <xf numFmtId="3" fontId="6" fillId="0" borderId="11" xfId="0" applyNumberFormat="1" applyFont="1" applyBorder="1"/>
    <xf numFmtId="0" fontId="6" fillId="0" borderId="20" xfId="0" applyFont="1" applyBorder="1" applyAlignment="1">
      <alignment horizontal="right"/>
    </xf>
    <xf numFmtId="0" fontId="6" fillId="0" borderId="4" xfId="0" applyFont="1" applyBorder="1"/>
    <xf numFmtId="3" fontId="6" fillId="0" borderId="21" xfId="0" applyNumberFormat="1" applyFont="1" applyBorder="1"/>
    <xf numFmtId="0" fontId="6" fillId="0" borderId="6" xfId="0" applyFont="1" applyBorder="1"/>
    <xf numFmtId="3" fontId="6" fillId="0" borderId="22" xfId="0" applyNumberFormat="1" applyFont="1" applyBorder="1"/>
    <xf numFmtId="0" fontId="6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right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0" fontId="4" fillId="0" borderId="0" xfId="2" applyFont="1" applyAlignment="1">
      <alignment horizontal="center"/>
    </xf>
    <xf numFmtId="3" fontId="6" fillId="0" borderId="0" xfId="0" quotePrefix="1" applyNumberFormat="1" applyFont="1" applyAlignment="1">
      <alignment horizontal="left" indent="2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showGridLines="0" workbookViewId="0"/>
  </sheetViews>
  <sheetFormatPr baseColWidth="10" defaultRowHeight="15.75" x14ac:dyDescent="0.25"/>
  <cols>
    <col min="1" max="1" width="4" style="11" customWidth="1"/>
    <col min="2" max="4" width="11.42578125" style="11"/>
    <col min="5" max="8" width="11.42578125" style="14"/>
    <col min="9" max="16384" width="11.42578125" style="11"/>
  </cols>
  <sheetData>
    <row r="1" spans="1:15" x14ac:dyDescent="0.25">
      <c r="A1" s="12" t="s">
        <v>143</v>
      </c>
    </row>
    <row r="3" spans="1:15" x14ac:dyDescent="0.25">
      <c r="B3" s="13" t="s">
        <v>60</v>
      </c>
    </row>
    <row r="4" spans="1:15" x14ac:dyDescent="0.25">
      <c r="B4" s="11" t="s">
        <v>61</v>
      </c>
      <c r="E4" s="14">
        <v>420000</v>
      </c>
    </row>
    <row r="5" spans="1:15" x14ac:dyDescent="0.25">
      <c r="B5" s="11" t="s">
        <v>62</v>
      </c>
      <c r="E5" s="14">
        <v>40000</v>
      </c>
    </row>
    <row r="6" spans="1:15" x14ac:dyDescent="0.25">
      <c r="B6" s="11" t="s">
        <v>63</v>
      </c>
      <c r="E6" s="14">
        <v>25000</v>
      </c>
    </row>
    <row r="8" spans="1:15" x14ac:dyDescent="0.25">
      <c r="B8" s="11" t="s">
        <v>64</v>
      </c>
    </row>
    <row r="10" spans="1:15" x14ac:dyDescent="0.25">
      <c r="A10" s="16"/>
      <c r="B10" s="11" t="s">
        <v>65</v>
      </c>
      <c r="E10" s="14">
        <v>500000</v>
      </c>
    </row>
    <row r="11" spans="1:15" x14ac:dyDescent="0.25">
      <c r="A11" s="17" t="s">
        <v>66</v>
      </c>
      <c r="B11" s="11" t="s">
        <v>67</v>
      </c>
      <c r="E11" s="14">
        <v>2860000</v>
      </c>
    </row>
    <row r="12" spans="1:15" x14ac:dyDescent="0.25">
      <c r="A12" s="16" t="s">
        <v>68</v>
      </c>
      <c r="B12" s="11" t="s">
        <v>69</v>
      </c>
      <c r="E12" s="14">
        <v>445000</v>
      </c>
    </row>
    <row r="13" spans="1:15" s="15" customFormat="1" ht="20.25" x14ac:dyDescent="0.3">
      <c r="A13" s="17" t="s">
        <v>70</v>
      </c>
      <c r="B13" s="11" t="s">
        <v>0</v>
      </c>
      <c r="C13" s="11"/>
      <c r="D13" s="11"/>
      <c r="E13" s="18">
        <f>E10+E11-E12</f>
        <v>2915000</v>
      </c>
      <c r="F13" s="14"/>
      <c r="G13" s="14"/>
      <c r="H13" s="14"/>
      <c r="I13" s="11"/>
      <c r="J13" s="11"/>
      <c r="K13" s="11"/>
      <c r="L13" s="11"/>
      <c r="M13" s="11"/>
      <c r="N13" s="11"/>
      <c r="O13" s="11"/>
    </row>
    <row r="15" spans="1:15" x14ac:dyDescent="0.25">
      <c r="B15" s="11" t="s">
        <v>71</v>
      </c>
    </row>
    <row r="16" spans="1:15" x14ac:dyDescent="0.25">
      <c r="A16" s="16"/>
    </row>
    <row r="17" spans="1:16" x14ac:dyDescent="0.25">
      <c r="A17" s="16"/>
      <c r="B17" s="11" t="s">
        <v>67</v>
      </c>
      <c r="E17" s="14">
        <v>2860000</v>
      </c>
    </row>
    <row r="18" spans="1:16" x14ac:dyDescent="0.25">
      <c r="A18" s="17" t="s">
        <v>66</v>
      </c>
      <c r="B18" s="11" t="s">
        <v>72</v>
      </c>
      <c r="E18" s="14">
        <f>E10-E12</f>
        <v>55000</v>
      </c>
    </row>
    <row r="19" spans="1:16" s="15" customFormat="1" ht="20.25" x14ac:dyDescent="0.3">
      <c r="A19" s="17" t="s">
        <v>70</v>
      </c>
      <c r="B19" s="11" t="s">
        <v>0</v>
      </c>
      <c r="C19" s="11"/>
      <c r="D19" s="11"/>
      <c r="E19" s="18">
        <f>E17+E18</f>
        <v>2915000</v>
      </c>
      <c r="F19" s="14"/>
      <c r="G19" s="14"/>
      <c r="H19" s="14"/>
      <c r="I19" s="11"/>
      <c r="J19" s="11"/>
      <c r="K19" s="11"/>
      <c r="L19" s="11"/>
      <c r="M19" s="11"/>
      <c r="N19" s="11"/>
      <c r="O19" s="11"/>
      <c r="P19" s="11"/>
    </row>
    <row r="21" spans="1:16" x14ac:dyDescent="0.25">
      <c r="B21" s="11" t="s">
        <v>73</v>
      </c>
    </row>
    <row r="24" spans="1:16" x14ac:dyDescent="0.25">
      <c r="A24" s="12" t="s">
        <v>235</v>
      </c>
    </row>
    <row r="26" spans="1:16" x14ac:dyDescent="0.25">
      <c r="A26" s="16"/>
      <c r="B26" s="11" t="s">
        <v>74</v>
      </c>
      <c r="E26" s="14">
        <v>550000</v>
      </c>
    </row>
    <row r="27" spans="1:16" x14ac:dyDescent="0.25">
      <c r="A27" s="17" t="s">
        <v>66</v>
      </c>
      <c r="B27" s="11" t="s">
        <v>75</v>
      </c>
      <c r="E27" s="14">
        <v>3420000</v>
      </c>
    </row>
    <row r="28" spans="1:16" x14ac:dyDescent="0.25">
      <c r="A28" s="16" t="s">
        <v>68</v>
      </c>
      <c r="B28" s="11" t="s">
        <v>76</v>
      </c>
      <c r="E28" s="14">
        <v>480000</v>
      </c>
    </row>
    <row r="29" spans="1:16" s="15" customFormat="1" ht="20.25" x14ac:dyDescent="0.3">
      <c r="A29" s="17" t="s">
        <v>70</v>
      </c>
      <c r="B29" s="11" t="s">
        <v>77</v>
      </c>
      <c r="C29" s="11"/>
      <c r="D29" s="11"/>
      <c r="E29" s="18">
        <f>E26+E27-E28</f>
        <v>3490000</v>
      </c>
      <c r="F29" s="14"/>
      <c r="G29" s="14"/>
      <c r="H29" s="14"/>
      <c r="I29" s="11"/>
      <c r="J29" s="11"/>
      <c r="K29" s="11"/>
      <c r="L29" s="11"/>
      <c r="M29" s="11"/>
      <c r="N29" s="11"/>
      <c r="O29" s="11"/>
    </row>
    <row r="30" spans="1:16" x14ac:dyDescent="0.25">
      <c r="A30" s="16"/>
    </row>
    <row r="31" spans="1:16" x14ac:dyDescent="0.25">
      <c r="B31" s="11" t="s">
        <v>78</v>
      </c>
    </row>
    <row r="33" spans="1:17" x14ac:dyDescent="0.25">
      <c r="A33" s="16"/>
      <c r="B33" s="11" t="s">
        <v>75</v>
      </c>
      <c r="E33" s="14">
        <v>3420000</v>
      </c>
    </row>
    <row r="34" spans="1:17" x14ac:dyDescent="0.25">
      <c r="A34" s="16" t="s">
        <v>68</v>
      </c>
      <c r="B34" s="11" t="s">
        <v>79</v>
      </c>
      <c r="E34" s="14">
        <f>E26-E28</f>
        <v>70000</v>
      </c>
    </row>
    <row r="35" spans="1:17" s="15" customFormat="1" ht="20.25" x14ac:dyDescent="0.3">
      <c r="A35" s="17" t="s">
        <v>70</v>
      </c>
      <c r="B35" s="11" t="s">
        <v>77</v>
      </c>
      <c r="C35" s="11"/>
      <c r="D35" s="11"/>
      <c r="E35" s="18">
        <f>E33+E34</f>
        <v>3490000</v>
      </c>
      <c r="F35" s="14"/>
      <c r="G35" s="14"/>
      <c r="H35" s="14"/>
      <c r="I35" s="11"/>
      <c r="J35" s="11"/>
      <c r="K35" s="11"/>
      <c r="L35" s="11"/>
      <c r="M35" s="11"/>
      <c r="N35" s="11"/>
      <c r="O35" s="11"/>
      <c r="P35" s="11"/>
      <c r="Q35" s="11"/>
    </row>
    <row r="37" spans="1:17" x14ac:dyDescent="0.25">
      <c r="B37" s="12" t="s">
        <v>23</v>
      </c>
      <c r="C37" s="12"/>
      <c r="D37" s="12"/>
      <c r="F37" s="19" t="s">
        <v>18</v>
      </c>
    </row>
    <row r="38" spans="1:17" x14ac:dyDescent="0.25">
      <c r="B38" s="11" t="s">
        <v>80</v>
      </c>
      <c r="F38" s="14">
        <f>-(190000+270000-120000-310000)</f>
        <v>-30000</v>
      </c>
      <c r="G38" s="20" t="s">
        <v>81</v>
      </c>
    </row>
    <row r="39" spans="1:17" x14ac:dyDescent="0.25">
      <c r="B39" s="11" t="s">
        <v>77</v>
      </c>
      <c r="F39" s="14">
        <f>E35</f>
        <v>3490000</v>
      </c>
      <c r="G39" s="20" t="s">
        <v>82</v>
      </c>
    </row>
    <row r="41" spans="1:17" x14ac:dyDescent="0.25">
      <c r="B41" s="11" t="s">
        <v>83</v>
      </c>
    </row>
    <row r="42" spans="1:17" x14ac:dyDescent="0.25">
      <c r="B42" s="11" t="s">
        <v>84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showGridLines="0" showZeros="0" workbookViewId="0">
      <selection activeCell="N25" sqref="N25"/>
    </sheetView>
  </sheetViews>
  <sheetFormatPr baseColWidth="10" defaultColWidth="23.42578125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3" customWidth="1"/>
    <col min="6" max="6" width="6.5703125" style="2" customWidth="1"/>
    <col min="7" max="9" width="11.42578125" style="1" customWidth="1"/>
    <col min="10" max="10" width="5" style="1" customWidth="1"/>
    <col min="11" max="247" width="11.42578125" style="1" customWidth="1"/>
    <col min="248" max="248" width="4.5703125" style="1" customWidth="1"/>
    <col min="249" max="249" width="7" style="1" customWidth="1"/>
    <col min="250" max="16384" width="23.42578125" style="1"/>
  </cols>
  <sheetData>
    <row r="1" spans="1:12" x14ac:dyDescent="0.25">
      <c r="B1" s="10" t="s">
        <v>144</v>
      </c>
    </row>
    <row r="2" spans="1:12" x14ac:dyDescent="0.25">
      <c r="B2" s="3"/>
      <c r="C2" s="3"/>
      <c r="D2" s="3"/>
      <c r="F2" s="5"/>
    </row>
    <row r="3" spans="1:12" s="10" customFormat="1" x14ac:dyDescent="0.25">
      <c r="B3" s="6" t="s">
        <v>23</v>
      </c>
      <c r="C3" s="7"/>
      <c r="D3" s="7"/>
      <c r="E3" s="8"/>
      <c r="F3" s="9" t="s">
        <v>18</v>
      </c>
    </row>
    <row r="4" spans="1:12" x14ac:dyDescent="0.25">
      <c r="B4" s="3"/>
      <c r="C4" s="3"/>
      <c r="D4" s="3"/>
      <c r="E4" s="21"/>
      <c r="F4" s="22"/>
    </row>
    <row r="5" spans="1:12" x14ac:dyDescent="0.25">
      <c r="B5" s="3" t="s">
        <v>17</v>
      </c>
      <c r="C5" s="3"/>
      <c r="D5" s="3"/>
      <c r="F5" s="23">
        <v>3000</v>
      </c>
    </row>
    <row r="6" spans="1:12" x14ac:dyDescent="0.25">
      <c r="B6" s="3" t="s">
        <v>16</v>
      </c>
      <c r="C6" s="3"/>
      <c r="D6" s="3"/>
      <c r="F6" s="24">
        <v>15</v>
      </c>
    </row>
    <row r="7" spans="1:12" s="4" customFormat="1" ht="20.25" x14ac:dyDescent="0.3">
      <c r="A7" s="1"/>
      <c r="B7" s="3" t="s">
        <v>15</v>
      </c>
      <c r="C7" s="3"/>
      <c r="D7" s="3"/>
      <c r="E7" s="3"/>
      <c r="F7" s="25">
        <f>SUM(F5:F6)</f>
        <v>3015</v>
      </c>
      <c r="G7" s="1"/>
      <c r="H7" s="1"/>
      <c r="I7" s="1"/>
      <c r="J7" s="1"/>
      <c r="K7" s="1"/>
    </row>
    <row r="8" spans="1:12" x14ac:dyDescent="0.25">
      <c r="B8" s="3"/>
      <c r="C8" s="3"/>
      <c r="D8" s="3"/>
      <c r="F8" s="5"/>
    </row>
    <row r="9" spans="1:12" x14ac:dyDescent="0.25">
      <c r="B9" s="3" t="s">
        <v>14</v>
      </c>
      <c r="C9" s="3"/>
      <c r="D9" s="3"/>
      <c r="F9" s="5"/>
    </row>
    <row r="10" spans="1:12" x14ac:dyDescent="0.25">
      <c r="B10" s="3" t="s">
        <v>13</v>
      </c>
      <c r="C10" s="3"/>
      <c r="D10" s="3"/>
      <c r="F10" s="23">
        <v>-45</v>
      </c>
    </row>
    <row r="11" spans="1:12" x14ac:dyDescent="0.25">
      <c r="B11" s="3" t="s">
        <v>77</v>
      </c>
      <c r="C11" s="3"/>
      <c r="D11" s="3"/>
      <c r="F11" s="26">
        <v>900</v>
      </c>
    </row>
    <row r="12" spans="1:12" x14ac:dyDescent="0.25">
      <c r="B12" s="3" t="s">
        <v>112</v>
      </c>
      <c r="C12" s="3"/>
      <c r="D12" s="3"/>
      <c r="F12" s="26">
        <v>805</v>
      </c>
    </row>
    <row r="13" spans="1:12" x14ac:dyDescent="0.25">
      <c r="B13" s="3" t="s">
        <v>12</v>
      </c>
      <c r="C13" s="3"/>
      <c r="D13" s="3"/>
      <c r="F13" s="26">
        <v>70</v>
      </c>
    </row>
    <row r="14" spans="1:12" x14ac:dyDescent="0.25">
      <c r="B14" s="3" t="s">
        <v>11</v>
      </c>
      <c r="C14" s="3"/>
      <c r="D14" s="3"/>
      <c r="F14" s="27">
        <f>50+710+75</f>
        <v>835</v>
      </c>
    </row>
    <row r="15" spans="1:12" x14ac:dyDescent="0.25">
      <c r="B15" s="3" t="s">
        <v>10</v>
      </c>
      <c r="C15" s="3"/>
      <c r="D15" s="3"/>
      <c r="F15" s="28">
        <f>SUM(F10:F14)</f>
        <v>2565</v>
      </c>
    </row>
    <row r="16" spans="1:12" s="4" customFormat="1" ht="20.25" x14ac:dyDescent="0.3">
      <c r="A16" s="1"/>
      <c r="B16" s="7" t="s">
        <v>9</v>
      </c>
      <c r="C16" s="3"/>
      <c r="D16" s="3"/>
      <c r="E16" s="3"/>
      <c r="F16" s="25">
        <f>F7-F15</f>
        <v>450</v>
      </c>
      <c r="G16" s="1"/>
      <c r="H16" s="1"/>
      <c r="I16" s="1"/>
      <c r="J16" s="1"/>
      <c r="K16" s="1"/>
      <c r="L16" s="1"/>
    </row>
    <row r="17" spans="1:10" x14ac:dyDescent="0.25">
      <c r="B17" s="3"/>
      <c r="C17" s="3"/>
      <c r="D17" s="3"/>
      <c r="F17" s="5"/>
    </row>
    <row r="18" spans="1:10" x14ac:dyDescent="0.25">
      <c r="B18" s="3" t="s">
        <v>8</v>
      </c>
      <c r="C18" s="3"/>
      <c r="D18" s="3"/>
      <c r="F18" s="5">
        <v>10</v>
      </c>
    </row>
    <row r="19" spans="1:10" x14ac:dyDescent="0.25">
      <c r="B19" s="3" t="s">
        <v>20</v>
      </c>
      <c r="C19" s="3"/>
      <c r="D19" s="3"/>
      <c r="F19" s="26">
        <v>25</v>
      </c>
    </row>
    <row r="20" spans="1:10" x14ac:dyDescent="0.25">
      <c r="B20" s="3" t="s">
        <v>21</v>
      </c>
      <c r="C20" s="3"/>
      <c r="D20" s="3"/>
      <c r="F20" s="26">
        <v>20</v>
      </c>
    </row>
    <row r="21" spans="1:10" x14ac:dyDescent="0.25">
      <c r="B21" s="3" t="s">
        <v>22</v>
      </c>
      <c r="C21" s="3"/>
      <c r="D21" s="3"/>
      <c r="F21" s="24">
        <v>55</v>
      </c>
    </row>
    <row r="22" spans="1:10" s="4" customFormat="1" ht="20.25" x14ac:dyDescent="0.3">
      <c r="A22" s="1"/>
      <c r="B22" s="1" t="s">
        <v>7</v>
      </c>
      <c r="C22" s="1"/>
      <c r="D22" s="3"/>
      <c r="E22" s="3"/>
      <c r="F22" s="25">
        <f>F18+F19-F20-F21</f>
        <v>-40</v>
      </c>
      <c r="G22" s="1"/>
      <c r="H22" s="1"/>
      <c r="I22" s="1"/>
      <c r="J22" s="1"/>
    </row>
    <row r="23" spans="1:10" x14ac:dyDescent="0.25">
      <c r="B23" s="3"/>
      <c r="C23" s="3"/>
      <c r="D23" s="3"/>
      <c r="F23" s="5"/>
    </row>
    <row r="24" spans="1:10" x14ac:dyDescent="0.25">
      <c r="B24" s="7" t="s">
        <v>56</v>
      </c>
      <c r="C24" s="3"/>
      <c r="D24" s="3"/>
      <c r="F24" s="23">
        <f>F16+F22</f>
        <v>410</v>
      </c>
    </row>
    <row r="25" spans="1:10" x14ac:dyDescent="0.25">
      <c r="B25" s="29"/>
      <c r="C25" s="3"/>
      <c r="D25" s="3"/>
      <c r="F25" s="5"/>
    </row>
    <row r="26" spans="1:10" x14ac:dyDescent="0.25">
      <c r="B26" s="3" t="s">
        <v>6</v>
      </c>
      <c r="C26" s="3"/>
      <c r="D26" s="3"/>
      <c r="F26" s="23">
        <v>95</v>
      </c>
    </row>
    <row r="27" spans="1:10" x14ac:dyDescent="0.25">
      <c r="B27" s="3"/>
      <c r="C27" s="3"/>
      <c r="D27" s="3"/>
      <c r="F27" s="5"/>
    </row>
    <row r="28" spans="1:10" x14ac:dyDescent="0.25">
      <c r="B28" s="3"/>
      <c r="C28" s="3"/>
      <c r="D28" s="3"/>
      <c r="F28" s="5"/>
    </row>
    <row r="29" spans="1:10" x14ac:dyDescent="0.25">
      <c r="B29" s="7" t="s">
        <v>5</v>
      </c>
      <c r="C29" s="3"/>
      <c r="D29" s="3"/>
      <c r="F29" s="23">
        <f>F24-F26</f>
        <v>315</v>
      </c>
    </row>
    <row r="30" spans="1:10" x14ac:dyDescent="0.25">
      <c r="B30" s="3"/>
      <c r="C30" s="3"/>
      <c r="D30" s="3"/>
      <c r="F30" s="5"/>
    </row>
    <row r="31" spans="1:10" x14ac:dyDescent="0.25">
      <c r="B31" s="29" t="s">
        <v>4</v>
      </c>
      <c r="C31" s="3"/>
      <c r="D31" s="3"/>
      <c r="F31" s="5"/>
    </row>
    <row r="32" spans="1:10" x14ac:dyDescent="0.25">
      <c r="B32" s="29" t="s">
        <v>3</v>
      </c>
      <c r="C32" s="3"/>
      <c r="D32" s="3"/>
      <c r="F32" s="5"/>
    </row>
    <row r="33" spans="1:14" x14ac:dyDescent="0.25">
      <c r="B33" s="3" t="s">
        <v>2</v>
      </c>
      <c r="C33" s="3"/>
      <c r="D33" s="3"/>
      <c r="F33" s="23">
        <v>100</v>
      </c>
    </row>
    <row r="34" spans="1:14" x14ac:dyDescent="0.25">
      <c r="B34" s="3" t="s">
        <v>236</v>
      </c>
      <c r="C34" s="3"/>
      <c r="D34" s="3"/>
      <c r="F34" s="24">
        <v>215</v>
      </c>
    </row>
    <row r="35" spans="1:14" s="4" customFormat="1" ht="20.25" x14ac:dyDescent="0.3">
      <c r="A35" s="1"/>
      <c r="B35" s="3" t="s">
        <v>1</v>
      </c>
      <c r="C35" s="3"/>
      <c r="D35" s="3"/>
      <c r="E35" s="3"/>
      <c r="F35" s="25">
        <f>SUM(F33:F34)</f>
        <v>315</v>
      </c>
      <c r="G35" s="1"/>
      <c r="H35" s="1"/>
      <c r="I35" s="1"/>
      <c r="J35" s="1"/>
      <c r="K35" s="1"/>
      <c r="L35" s="1"/>
      <c r="M35" s="1"/>
      <c r="N35" s="1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showGridLines="0" showZeros="0" workbookViewId="0">
      <selection activeCell="P23" sqref="P23"/>
    </sheetView>
  </sheetViews>
  <sheetFormatPr baseColWidth="10" defaultColWidth="8.28515625" defaultRowHeight="15.75" x14ac:dyDescent="0.25"/>
  <cols>
    <col min="1" max="1" width="4.5703125" style="1" customWidth="1"/>
    <col min="2" max="2" width="7" style="1" customWidth="1"/>
    <col min="3" max="3" width="36.85546875" style="1" customWidth="1"/>
    <col min="4" max="4" width="9.140625" style="2" customWidth="1"/>
    <col min="5" max="6" width="11.42578125" style="31" customWidth="1"/>
    <col min="7" max="7" width="6.5703125" style="1" customWidth="1"/>
    <col min="8" max="12" width="11.42578125" style="1" customWidth="1"/>
    <col min="13" max="13" width="11.42578125" style="31" customWidth="1"/>
    <col min="14" max="252" width="11.42578125" style="1" customWidth="1"/>
    <col min="253" max="253" width="4.5703125" style="1" customWidth="1"/>
    <col min="254" max="254" width="7" style="1" customWidth="1"/>
    <col min="255" max="255" width="23.42578125" style="1" customWidth="1"/>
    <col min="256" max="256" width="4.7109375" style="1" customWidth="1"/>
    <col min="257" max="16384" width="8.28515625" style="1"/>
  </cols>
  <sheetData>
    <row r="1" spans="1:15" x14ac:dyDescent="0.25">
      <c r="B1" s="10" t="s">
        <v>145</v>
      </c>
    </row>
    <row r="3" spans="1:15" x14ac:dyDescent="0.25">
      <c r="B3" s="7" t="s">
        <v>19</v>
      </c>
      <c r="C3" s="7"/>
      <c r="D3" s="9" t="s">
        <v>24</v>
      </c>
      <c r="E3" s="33" t="s">
        <v>113</v>
      </c>
      <c r="H3" s="10" t="s">
        <v>85</v>
      </c>
      <c r="I3" s="10"/>
      <c r="J3" s="10"/>
      <c r="K3" s="10"/>
      <c r="L3" s="30"/>
      <c r="M3" s="33" t="s">
        <v>113</v>
      </c>
    </row>
    <row r="4" spans="1:15" x14ac:dyDescent="0.25">
      <c r="B4" s="3"/>
      <c r="C4" s="3"/>
      <c r="D4" s="22"/>
      <c r="L4" s="2"/>
    </row>
    <row r="5" spans="1:15" x14ac:dyDescent="0.25">
      <c r="B5" s="3" t="s">
        <v>17</v>
      </c>
      <c r="C5" s="3"/>
      <c r="D5" s="23">
        <f>L12</f>
        <v>182800</v>
      </c>
      <c r="E5" s="31">
        <v>1</v>
      </c>
      <c r="H5" s="1" t="s">
        <v>86</v>
      </c>
      <c r="L5" s="2">
        <v>8300</v>
      </c>
      <c r="M5" s="31">
        <v>5</v>
      </c>
    </row>
    <row r="6" spans="1:15" x14ac:dyDescent="0.25">
      <c r="B6" s="3" t="s">
        <v>16</v>
      </c>
      <c r="C6" s="3"/>
      <c r="D6" s="24">
        <f>L15+L25</f>
        <v>850</v>
      </c>
      <c r="E6" s="31">
        <v>2</v>
      </c>
      <c r="H6" s="1" t="s">
        <v>87</v>
      </c>
      <c r="L6" s="2">
        <v>4000</v>
      </c>
      <c r="M6" s="31">
        <v>15</v>
      </c>
    </row>
    <row r="7" spans="1:15" s="4" customFormat="1" ht="20.25" x14ac:dyDescent="0.3">
      <c r="A7" s="1"/>
      <c r="B7" s="3" t="s">
        <v>15</v>
      </c>
      <c r="C7" s="3"/>
      <c r="D7" s="25">
        <f>SUM(D5:D6)</f>
        <v>183650</v>
      </c>
      <c r="E7" s="31"/>
      <c r="F7" s="31"/>
      <c r="G7" s="1"/>
      <c r="H7" s="1" t="s">
        <v>88</v>
      </c>
      <c r="I7" s="1"/>
      <c r="J7" s="1"/>
      <c r="K7" s="1"/>
      <c r="L7" s="2">
        <v>5100</v>
      </c>
      <c r="M7" s="31">
        <v>6</v>
      </c>
      <c r="N7" s="1"/>
    </row>
    <row r="8" spans="1:15" x14ac:dyDescent="0.25">
      <c r="B8" s="3"/>
      <c r="C8" s="3"/>
      <c r="D8" s="5"/>
      <c r="H8" s="1" t="s">
        <v>89</v>
      </c>
      <c r="L8" s="2">
        <v>1200</v>
      </c>
      <c r="M8" s="31">
        <v>3</v>
      </c>
    </row>
    <row r="9" spans="1:15" x14ac:dyDescent="0.25">
      <c r="B9" s="3" t="s">
        <v>89</v>
      </c>
      <c r="C9" s="3"/>
      <c r="D9" s="5">
        <f>-L8</f>
        <v>-1200</v>
      </c>
      <c r="E9" s="31">
        <v>3</v>
      </c>
      <c r="H9" s="1" t="s">
        <v>90</v>
      </c>
      <c r="L9" s="2">
        <v>8000</v>
      </c>
      <c r="M9" s="31">
        <v>9</v>
      </c>
    </row>
    <row r="10" spans="1:15" x14ac:dyDescent="0.25">
      <c r="B10" s="3" t="s">
        <v>28</v>
      </c>
      <c r="C10" s="3"/>
      <c r="D10" s="26">
        <f>L13</f>
        <v>63300</v>
      </c>
      <c r="E10" s="31">
        <v>4</v>
      </c>
      <c r="H10" s="1" t="s">
        <v>91</v>
      </c>
      <c r="L10" s="2">
        <v>1450</v>
      </c>
      <c r="M10" s="31">
        <v>9</v>
      </c>
    </row>
    <row r="11" spans="1:15" x14ac:dyDescent="0.25">
      <c r="B11" s="3" t="s">
        <v>112</v>
      </c>
      <c r="C11" s="3"/>
      <c r="D11" s="26">
        <f>L5+L18+L23</f>
        <v>67200</v>
      </c>
      <c r="E11" s="31">
        <v>5</v>
      </c>
      <c r="H11" s="1" t="s">
        <v>92</v>
      </c>
      <c r="L11" s="2">
        <v>19600</v>
      </c>
      <c r="M11" s="31">
        <v>9</v>
      </c>
    </row>
    <row r="12" spans="1:15" x14ac:dyDescent="0.25">
      <c r="B12" s="3" t="s">
        <v>12</v>
      </c>
      <c r="C12" s="3"/>
      <c r="D12" s="26">
        <f>L7</f>
        <v>5100</v>
      </c>
      <c r="E12" s="31">
        <v>6</v>
      </c>
      <c r="H12" s="1" t="s">
        <v>93</v>
      </c>
      <c r="L12" s="2">
        <v>182800</v>
      </c>
      <c r="M12" s="31">
        <v>1</v>
      </c>
    </row>
    <row r="13" spans="1:15" x14ac:dyDescent="0.25">
      <c r="B13" s="3" t="s">
        <v>25</v>
      </c>
      <c r="C13" s="3"/>
      <c r="D13" s="26">
        <f>L22</f>
        <v>1000</v>
      </c>
      <c r="E13" s="31">
        <v>7</v>
      </c>
      <c r="H13" s="1" t="s">
        <v>94</v>
      </c>
      <c r="L13" s="2">
        <v>63300</v>
      </c>
      <c r="M13" s="31">
        <v>4</v>
      </c>
    </row>
    <row r="14" spans="1:15" x14ac:dyDescent="0.25">
      <c r="B14" s="3" t="s">
        <v>11</v>
      </c>
      <c r="C14" s="3"/>
      <c r="D14" s="27">
        <f>L9+L10+L11-L17+L19+L29+L30+L16</f>
        <v>36500</v>
      </c>
      <c r="E14" s="31">
        <v>8</v>
      </c>
      <c r="H14" s="1" t="s">
        <v>95</v>
      </c>
      <c r="L14" s="2">
        <v>120</v>
      </c>
      <c r="M14" s="31">
        <v>11</v>
      </c>
    </row>
    <row r="15" spans="1:15" x14ac:dyDescent="0.25">
      <c r="B15" s="3" t="s">
        <v>10</v>
      </c>
      <c r="C15" s="3"/>
      <c r="D15" s="28">
        <f>SUM(D9:D14)</f>
        <v>171900</v>
      </c>
      <c r="E15" s="31">
        <v>9</v>
      </c>
      <c r="H15" s="1" t="s">
        <v>96</v>
      </c>
      <c r="L15" s="2">
        <v>600</v>
      </c>
      <c r="M15" s="31">
        <v>2</v>
      </c>
    </row>
    <row r="16" spans="1:15" s="4" customFormat="1" ht="20.25" x14ac:dyDescent="0.3">
      <c r="A16" s="1"/>
      <c r="B16" s="7" t="s">
        <v>9</v>
      </c>
      <c r="C16" s="3"/>
      <c r="D16" s="25">
        <f>D7-D15</f>
        <v>11750</v>
      </c>
      <c r="E16" s="31"/>
      <c r="F16" s="32"/>
      <c r="G16" s="2"/>
      <c r="H16" s="1" t="s">
        <v>97</v>
      </c>
      <c r="I16" s="1"/>
      <c r="J16" s="1"/>
      <c r="K16" s="1"/>
      <c r="L16" s="2">
        <v>800</v>
      </c>
      <c r="M16" s="31">
        <v>9</v>
      </c>
      <c r="N16" s="1"/>
      <c r="O16" s="1"/>
    </row>
    <row r="17" spans="1:15" x14ac:dyDescent="0.25">
      <c r="B17" s="3"/>
      <c r="C17" s="3"/>
      <c r="D17" s="5"/>
      <c r="H17" s="1" t="s">
        <v>98</v>
      </c>
      <c r="L17" s="2">
        <v>50</v>
      </c>
      <c r="M17" s="31">
        <v>9</v>
      </c>
    </row>
    <row r="18" spans="1:15" x14ac:dyDescent="0.25">
      <c r="B18" s="3" t="s">
        <v>8</v>
      </c>
      <c r="C18" s="3"/>
      <c r="D18" s="5">
        <f>L20</f>
        <v>75</v>
      </c>
      <c r="E18" s="31">
        <v>10</v>
      </c>
      <c r="H18" s="1" t="s">
        <v>99</v>
      </c>
      <c r="L18" s="2">
        <v>57700</v>
      </c>
      <c r="M18" s="31">
        <v>5</v>
      </c>
    </row>
    <row r="19" spans="1:15" x14ac:dyDescent="0.25">
      <c r="B19" s="3" t="s">
        <v>26</v>
      </c>
      <c r="C19" s="3"/>
      <c r="D19" s="26">
        <f>L14+L26+L32</f>
        <v>225</v>
      </c>
      <c r="E19" s="31">
        <v>11</v>
      </c>
      <c r="H19" s="1" t="s">
        <v>100</v>
      </c>
      <c r="L19" s="2">
        <v>5500</v>
      </c>
      <c r="M19" s="31">
        <v>9</v>
      </c>
    </row>
    <row r="20" spans="1:15" x14ac:dyDescent="0.25">
      <c r="B20" s="3" t="s">
        <v>29</v>
      </c>
      <c r="C20" s="3"/>
      <c r="D20" s="26">
        <f>L21</f>
        <v>250</v>
      </c>
      <c r="E20" s="31">
        <v>12</v>
      </c>
      <c r="H20" s="1" t="s">
        <v>101</v>
      </c>
      <c r="L20" s="2">
        <v>75</v>
      </c>
      <c r="M20" s="31">
        <v>10</v>
      </c>
    </row>
    <row r="21" spans="1:15" x14ac:dyDescent="0.25">
      <c r="B21" s="3" t="s">
        <v>27</v>
      </c>
      <c r="C21" s="3"/>
      <c r="D21" s="24">
        <f>L27+L31</f>
        <v>3160</v>
      </c>
      <c r="E21" s="31">
        <v>13</v>
      </c>
      <c r="H21" s="1" t="s">
        <v>102</v>
      </c>
      <c r="L21" s="2">
        <v>250</v>
      </c>
      <c r="M21" s="31">
        <v>12</v>
      </c>
    </row>
    <row r="22" spans="1:15" s="4" customFormat="1" ht="20.25" x14ac:dyDescent="0.3">
      <c r="A22" s="1"/>
      <c r="B22" s="1" t="s">
        <v>7</v>
      </c>
      <c r="C22" s="1"/>
      <c r="D22" s="25">
        <f>D18+D19-D20-D21</f>
        <v>-3110</v>
      </c>
      <c r="E22" s="31"/>
      <c r="F22" s="31"/>
      <c r="G22" s="1"/>
      <c r="H22" s="1" t="s">
        <v>103</v>
      </c>
      <c r="I22" s="1"/>
      <c r="J22" s="1"/>
      <c r="K22" s="1"/>
      <c r="L22" s="2">
        <v>1000</v>
      </c>
      <c r="M22" s="31">
        <v>7</v>
      </c>
      <c r="N22" s="1"/>
      <c r="O22" s="1"/>
    </row>
    <row r="23" spans="1:15" x14ac:dyDescent="0.25">
      <c r="B23" s="3"/>
      <c r="C23" s="3"/>
      <c r="D23" s="5"/>
      <c r="H23" s="1" t="s">
        <v>104</v>
      </c>
      <c r="L23" s="2">
        <v>1200</v>
      </c>
      <c r="M23" s="31">
        <v>5</v>
      </c>
    </row>
    <row r="24" spans="1:15" x14ac:dyDescent="0.25">
      <c r="B24" s="7" t="s">
        <v>56</v>
      </c>
      <c r="C24" s="3"/>
      <c r="D24" s="23">
        <f>D16+D22</f>
        <v>8640</v>
      </c>
      <c r="F24" s="32"/>
      <c r="G24" s="2"/>
      <c r="H24" s="1" t="s">
        <v>105</v>
      </c>
      <c r="L24" s="2"/>
    </row>
    <row r="25" spans="1:15" x14ac:dyDescent="0.25">
      <c r="B25" s="29"/>
      <c r="C25" s="3"/>
      <c r="D25" s="5"/>
      <c r="H25" s="1" t="s">
        <v>106</v>
      </c>
      <c r="L25" s="2">
        <v>250</v>
      </c>
      <c r="M25" s="31">
        <v>2</v>
      </c>
    </row>
    <row r="26" spans="1:15" x14ac:dyDescent="0.25">
      <c r="B26" s="3" t="s">
        <v>6</v>
      </c>
      <c r="C26" s="3"/>
      <c r="D26" s="23">
        <f>L28</f>
        <v>1950</v>
      </c>
      <c r="E26" s="31">
        <v>14</v>
      </c>
      <c r="H26" s="1" t="s">
        <v>20</v>
      </c>
      <c r="L26" s="2">
        <v>80</v>
      </c>
      <c r="M26" s="31">
        <v>11</v>
      </c>
    </row>
    <row r="27" spans="1:15" x14ac:dyDescent="0.25">
      <c r="B27" s="3"/>
      <c r="C27" s="3"/>
      <c r="D27" s="5"/>
      <c r="H27" s="1" t="s">
        <v>22</v>
      </c>
      <c r="L27" s="2">
        <v>3100</v>
      </c>
      <c r="M27" s="31">
        <v>13</v>
      </c>
    </row>
    <row r="28" spans="1:15" x14ac:dyDescent="0.25">
      <c r="B28" s="3"/>
      <c r="C28" s="3"/>
      <c r="D28" s="5"/>
      <c r="H28" s="1" t="s">
        <v>107</v>
      </c>
      <c r="L28" s="2">
        <v>1950</v>
      </c>
      <c r="M28" s="31">
        <v>14</v>
      </c>
    </row>
    <row r="29" spans="1:15" x14ac:dyDescent="0.25">
      <c r="B29" s="7" t="s">
        <v>5</v>
      </c>
      <c r="C29" s="3"/>
      <c r="D29" s="23">
        <f>D24-D26</f>
        <v>6690</v>
      </c>
      <c r="H29" s="1" t="s">
        <v>108</v>
      </c>
      <c r="L29" s="2">
        <v>900</v>
      </c>
      <c r="M29" s="31">
        <v>9</v>
      </c>
    </row>
    <row r="30" spans="1:15" x14ac:dyDescent="0.25">
      <c r="B30" s="3"/>
      <c r="C30" s="3"/>
      <c r="D30" s="5"/>
      <c r="H30" s="1" t="s">
        <v>109</v>
      </c>
      <c r="L30" s="2">
        <v>300</v>
      </c>
      <c r="M30" s="31">
        <v>8</v>
      </c>
    </row>
    <row r="31" spans="1:15" x14ac:dyDescent="0.25">
      <c r="B31" s="29" t="s">
        <v>4</v>
      </c>
      <c r="C31" s="3"/>
      <c r="D31" s="5"/>
      <c r="H31" s="1" t="s">
        <v>110</v>
      </c>
      <c r="L31" s="2">
        <v>60</v>
      </c>
      <c r="M31" s="31">
        <v>13</v>
      </c>
    </row>
    <row r="32" spans="1:15" x14ac:dyDescent="0.25">
      <c r="B32" s="29" t="s">
        <v>3</v>
      </c>
      <c r="C32" s="3"/>
      <c r="D32" s="5"/>
      <c r="H32" s="1" t="s">
        <v>111</v>
      </c>
      <c r="L32" s="2">
        <v>25</v>
      </c>
      <c r="M32" s="31">
        <v>11</v>
      </c>
    </row>
    <row r="33" spans="1:13" x14ac:dyDescent="0.25">
      <c r="B33" s="3" t="s">
        <v>2</v>
      </c>
      <c r="C33" s="3"/>
      <c r="D33" s="23">
        <f>L6</f>
        <v>4000</v>
      </c>
      <c r="E33" s="31">
        <v>15</v>
      </c>
    </row>
    <row r="34" spans="1:13" x14ac:dyDescent="0.25">
      <c r="B34" s="3" t="s">
        <v>236</v>
      </c>
      <c r="C34" s="3"/>
      <c r="D34" s="24">
        <f>D29-D33</f>
        <v>2690</v>
      </c>
    </row>
    <row r="35" spans="1:13" s="4" customFormat="1" ht="20.25" x14ac:dyDescent="0.3">
      <c r="A35" s="1"/>
      <c r="B35" s="3" t="s">
        <v>1</v>
      </c>
      <c r="C35" s="3"/>
      <c r="D35" s="25">
        <f>SUM(D33:D34)</f>
        <v>6690</v>
      </c>
      <c r="E35" s="31"/>
      <c r="F35" s="31"/>
      <c r="G35" s="1"/>
      <c r="H35" s="1"/>
      <c r="I35" s="1"/>
      <c r="J35" s="1"/>
      <c r="K35" s="1"/>
      <c r="L35" s="1"/>
      <c r="M35" s="31"/>
    </row>
    <row r="39" spans="1:13" x14ac:dyDescent="0.25">
      <c r="B39" s="10" t="s">
        <v>114</v>
      </c>
    </row>
    <row r="40" spans="1:13" x14ac:dyDescent="0.25">
      <c r="B40" s="10" t="s">
        <v>115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7"/>
  <sheetViews>
    <sheetView showGridLines="0" showZeros="0" workbookViewId="0">
      <selection activeCell="Q5" sqref="Q5"/>
    </sheetView>
  </sheetViews>
  <sheetFormatPr baseColWidth="10" defaultRowHeight="15.75" x14ac:dyDescent="0.25"/>
  <cols>
    <col min="1" max="1" width="4.85546875" style="34" customWidth="1"/>
    <col min="2" max="2" width="6.5703125" style="34" customWidth="1"/>
    <col min="3" max="3" width="29.42578125" style="34" customWidth="1"/>
    <col min="4" max="4" width="2.28515625" style="35" customWidth="1"/>
    <col min="5" max="5" width="9" style="34" customWidth="1"/>
    <col min="6" max="6" width="2.28515625" style="35" customWidth="1"/>
    <col min="7" max="7" width="11.42578125" style="51"/>
    <col min="8" max="8" width="13.140625" style="34" customWidth="1"/>
    <col min="9" max="9" width="9.42578125" style="34" customWidth="1"/>
    <col min="10" max="10" width="35.5703125" style="34" bestFit="1" customWidth="1"/>
    <col min="11" max="11" width="8.7109375" style="50" customWidth="1"/>
    <col min="12" max="12" width="11.42578125" style="34"/>
    <col min="13" max="13" width="11.42578125" style="51"/>
    <col min="14" max="16384" width="11.42578125" style="34"/>
  </cols>
  <sheetData>
    <row r="1" spans="1:17" x14ac:dyDescent="0.25">
      <c r="A1" s="36" t="s">
        <v>146</v>
      </c>
    </row>
    <row r="2" spans="1:17" x14ac:dyDescent="0.25">
      <c r="A2" s="36"/>
    </row>
    <row r="3" spans="1:17" x14ac:dyDescent="0.25">
      <c r="B3" s="37" t="s">
        <v>59</v>
      </c>
      <c r="C3" s="36"/>
      <c r="D3" s="38"/>
      <c r="E3" s="39" t="s">
        <v>24</v>
      </c>
      <c r="F3" s="40"/>
      <c r="G3" s="81" t="s">
        <v>113</v>
      </c>
      <c r="J3" s="36" t="s">
        <v>117</v>
      </c>
      <c r="M3" s="81" t="s">
        <v>113</v>
      </c>
    </row>
    <row r="4" spans="1:17" x14ac:dyDescent="0.25">
      <c r="B4" s="35"/>
      <c r="C4" s="35"/>
      <c r="E4" s="41"/>
      <c r="F4" s="41"/>
      <c r="J4" s="34" t="s">
        <v>44</v>
      </c>
      <c r="K4" s="50">
        <v>2000</v>
      </c>
      <c r="M4" s="51">
        <v>11</v>
      </c>
    </row>
    <row r="5" spans="1:17" x14ac:dyDescent="0.25">
      <c r="B5" s="38" t="s">
        <v>30</v>
      </c>
      <c r="C5" s="35"/>
      <c r="E5" s="41"/>
      <c r="F5" s="41"/>
      <c r="J5" s="34" t="s">
        <v>141</v>
      </c>
      <c r="K5" s="50">
        <v>520</v>
      </c>
      <c r="M5" s="51">
        <v>7</v>
      </c>
    </row>
    <row r="6" spans="1:17" x14ac:dyDescent="0.25">
      <c r="B6" s="38" t="s">
        <v>31</v>
      </c>
      <c r="C6" s="35"/>
      <c r="E6" s="41"/>
      <c r="F6" s="41"/>
      <c r="J6" s="34" t="s">
        <v>32</v>
      </c>
      <c r="K6" s="50">
        <v>150</v>
      </c>
      <c r="M6" s="51">
        <v>1</v>
      </c>
    </row>
    <row r="7" spans="1:17" x14ac:dyDescent="0.25">
      <c r="B7" s="35" t="s">
        <v>32</v>
      </c>
      <c r="C7" s="35"/>
      <c r="E7" s="42">
        <f>K6</f>
        <v>150</v>
      </c>
      <c r="F7" s="41"/>
      <c r="G7" s="51">
        <v>1</v>
      </c>
      <c r="J7" s="34" t="s">
        <v>45</v>
      </c>
      <c r="K7" s="50">
        <v>305</v>
      </c>
      <c r="M7" s="51">
        <v>13</v>
      </c>
    </row>
    <row r="8" spans="1:17" x14ac:dyDescent="0.25">
      <c r="B8" s="35" t="s">
        <v>33</v>
      </c>
      <c r="C8" s="35"/>
      <c r="E8" s="42">
        <f>K37</f>
        <v>50</v>
      </c>
      <c r="F8" s="41"/>
      <c r="G8" s="51">
        <v>2</v>
      </c>
      <c r="J8" s="34" t="s">
        <v>118</v>
      </c>
      <c r="K8" s="50">
        <v>60</v>
      </c>
      <c r="M8" s="51">
        <v>17</v>
      </c>
    </row>
    <row r="9" spans="1:17" x14ac:dyDescent="0.25">
      <c r="B9" s="35" t="s">
        <v>34</v>
      </c>
      <c r="C9" s="35"/>
      <c r="E9" s="43">
        <f>K15</f>
        <v>140</v>
      </c>
      <c r="F9" s="41"/>
      <c r="G9" s="51">
        <v>3</v>
      </c>
      <c r="J9" s="34" t="s">
        <v>119</v>
      </c>
      <c r="K9" s="50">
        <v>30</v>
      </c>
      <c r="M9" s="51">
        <v>9</v>
      </c>
    </row>
    <row r="10" spans="1:17" x14ac:dyDescent="0.25">
      <c r="B10" s="35" t="s">
        <v>57</v>
      </c>
      <c r="C10" s="35"/>
      <c r="E10" s="43">
        <f>K27+K34</f>
        <v>825</v>
      </c>
      <c r="F10" s="41"/>
      <c r="G10" s="51">
        <v>4</v>
      </c>
      <c r="J10" s="34" t="s">
        <v>120</v>
      </c>
      <c r="K10" s="50">
        <v>390</v>
      </c>
      <c r="M10" s="51">
        <v>10</v>
      </c>
    </row>
    <row r="11" spans="1:17" x14ac:dyDescent="0.25">
      <c r="B11" s="35" t="s">
        <v>35</v>
      </c>
      <c r="C11" s="35"/>
      <c r="E11" s="43">
        <f>K24+K18</f>
        <v>1600</v>
      </c>
      <c r="F11" s="41"/>
      <c r="G11" s="51">
        <v>5</v>
      </c>
      <c r="J11" s="34" t="s">
        <v>121</v>
      </c>
      <c r="K11" s="50">
        <v>120</v>
      </c>
      <c r="M11" s="51">
        <v>10</v>
      </c>
    </row>
    <row r="12" spans="1:17" x14ac:dyDescent="0.25">
      <c r="B12" s="35" t="s">
        <v>58</v>
      </c>
      <c r="C12" s="35"/>
      <c r="E12" s="43">
        <f>K13+K17+K16</f>
        <v>785</v>
      </c>
      <c r="F12" s="41"/>
      <c r="G12" s="51">
        <v>6</v>
      </c>
      <c r="J12" s="34" t="s">
        <v>50</v>
      </c>
      <c r="K12" s="50">
        <v>110</v>
      </c>
      <c r="M12" s="51">
        <v>16</v>
      </c>
    </row>
    <row r="13" spans="1:17" x14ac:dyDescent="0.25">
      <c r="B13" s="35" t="s">
        <v>141</v>
      </c>
      <c r="C13" s="35"/>
      <c r="E13" s="43">
        <f>K5</f>
        <v>520</v>
      </c>
      <c r="F13" s="41"/>
      <c r="G13" s="51">
        <v>7</v>
      </c>
      <c r="J13" s="34" t="s">
        <v>122</v>
      </c>
      <c r="K13" s="50">
        <v>410</v>
      </c>
      <c r="M13" s="51">
        <v>6</v>
      </c>
    </row>
    <row r="14" spans="1:17" s="49" customFormat="1" ht="20.25" x14ac:dyDescent="0.3">
      <c r="A14" s="34"/>
      <c r="B14" s="44" t="s">
        <v>36</v>
      </c>
      <c r="C14" s="35"/>
      <c r="D14" s="35"/>
      <c r="E14" s="45">
        <f>SUM(E7:E13)</f>
        <v>4070</v>
      </c>
      <c r="F14" s="41"/>
      <c r="G14" s="51"/>
      <c r="H14" s="34"/>
      <c r="I14" s="34"/>
      <c r="J14" s="34" t="s">
        <v>123</v>
      </c>
      <c r="K14" s="50">
        <v>10</v>
      </c>
      <c r="L14" s="34"/>
      <c r="M14" s="51">
        <v>19</v>
      </c>
      <c r="N14" s="34"/>
      <c r="O14" s="34"/>
      <c r="P14" s="34"/>
      <c r="Q14" s="34"/>
    </row>
    <row r="15" spans="1:17" x14ac:dyDescent="0.25">
      <c r="B15" s="35"/>
      <c r="C15" s="35"/>
      <c r="E15" s="41"/>
      <c r="F15" s="41"/>
      <c r="J15" s="34" t="s">
        <v>34</v>
      </c>
      <c r="K15" s="50">
        <v>140</v>
      </c>
      <c r="M15" s="51">
        <v>3</v>
      </c>
    </row>
    <row r="16" spans="1:17" s="49" customFormat="1" ht="20.25" x14ac:dyDescent="0.3">
      <c r="A16" s="34"/>
      <c r="B16" s="38" t="s">
        <v>37</v>
      </c>
      <c r="C16" s="35"/>
      <c r="D16" s="35"/>
      <c r="E16" s="41"/>
      <c r="F16" s="41"/>
      <c r="G16" s="51"/>
      <c r="H16" s="34"/>
      <c r="I16" s="34"/>
      <c r="J16" s="34" t="s">
        <v>124</v>
      </c>
      <c r="K16" s="50">
        <v>260</v>
      </c>
      <c r="L16" s="34"/>
      <c r="M16" s="51">
        <v>6</v>
      </c>
      <c r="N16" s="34"/>
      <c r="O16" s="34"/>
      <c r="P16" s="34"/>
      <c r="Q16" s="34"/>
    </row>
    <row r="17" spans="1:18" x14ac:dyDescent="0.25">
      <c r="B17" s="35" t="s">
        <v>38</v>
      </c>
      <c r="C17" s="35"/>
      <c r="E17" s="41">
        <f>K20+K21+K22+K29</f>
        <v>695</v>
      </c>
      <c r="F17" s="41"/>
      <c r="G17" s="51">
        <v>8</v>
      </c>
      <c r="J17" s="34" t="s">
        <v>125</v>
      </c>
      <c r="K17" s="50">
        <v>115</v>
      </c>
      <c r="M17" s="51">
        <v>6</v>
      </c>
    </row>
    <row r="18" spans="1:18" x14ac:dyDescent="0.25">
      <c r="B18" s="35" t="s">
        <v>39</v>
      </c>
      <c r="C18" s="35"/>
      <c r="E18" s="43">
        <f>K19-K9</f>
        <v>670</v>
      </c>
      <c r="F18" s="41"/>
      <c r="G18" s="51">
        <v>9</v>
      </c>
      <c r="J18" s="34" t="s">
        <v>126</v>
      </c>
      <c r="K18" s="50">
        <v>540</v>
      </c>
      <c r="M18" s="51">
        <v>5</v>
      </c>
    </row>
    <row r="19" spans="1:18" x14ac:dyDescent="0.25">
      <c r="B19" s="35" t="s">
        <v>120</v>
      </c>
      <c r="C19" s="35"/>
      <c r="E19" s="41">
        <f>K10+K11</f>
        <v>510</v>
      </c>
      <c r="F19" s="41"/>
      <c r="G19" s="51">
        <v>10</v>
      </c>
      <c r="J19" s="34" t="s">
        <v>39</v>
      </c>
      <c r="K19" s="50">
        <v>700</v>
      </c>
      <c r="M19" s="51">
        <v>9</v>
      </c>
    </row>
    <row r="20" spans="1:18" s="49" customFormat="1" ht="20.25" x14ac:dyDescent="0.3">
      <c r="A20" s="34"/>
      <c r="B20" s="44" t="s">
        <v>40</v>
      </c>
      <c r="C20" s="35"/>
      <c r="D20" s="35"/>
      <c r="E20" s="45">
        <f>SUM(E17:E19)</f>
        <v>1875</v>
      </c>
      <c r="F20" s="41"/>
      <c r="G20" s="51"/>
      <c r="H20" s="34"/>
      <c r="I20" s="34"/>
      <c r="J20" s="34" t="s">
        <v>127</v>
      </c>
      <c r="K20" s="50">
        <v>400</v>
      </c>
      <c r="L20" s="34"/>
      <c r="M20" s="51">
        <v>8</v>
      </c>
      <c r="N20" s="34"/>
      <c r="O20" s="34"/>
      <c r="P20" s="34"/>
      <c r="Q20" s="34"/>
    </row>
    <row r="21" spans="1:18" x14ac:dyDescent="0.25">
      <c r="B21" s="44"/>
      <c r="C21" s="35"/>
      <c r="E21" s="46"/>
      <c r="F21" s="41"/>
      <c r="J21" s="34" t="s">
        <v>128</v>
      </c>
      <c r="K21" s="50">
        <v>40</v>
      </c>
      <c r="M21" s="51">
        <v>8</v>
      </c>
    </row>
    <row r="22" spans="1:18" ht="16.5" thickBot="1" x14ac:dyDescent="0.3">
      <c r="B22" s="44" t="s">
        <v>41</v>
      </c>
      <c r="C22" s="35"/>
      <c r="E22" s="47">
        <f>E14+E20</f>
        <v>5945</v>
      </c>
      <c r="F22" s="41"/>
      <c r="J22" s="34" t="s">
        <v>129</v>
      </c>
      <c r="K22" s="50">
        <v>65</v>
      </c>
      <c r="M22" s="51">
        <v>8</v>
      </c>
    </row>
    <row r="23" spans="1:18" x14ac:dyDescent="0.25">
      <c r="B23" s="35"/>
      <c r="C23" s="35"/>
      <c r="E23" s="41"/>
      <c r="F23" s="41"/>
      <c r="J23" s="34" t="s">
        <v>49</v>
      </c>
      <c r="K23" s="50">
        <v>550</v>
      </c>
      <c r="M23" s="51">
        <v>15</v>
      </c>
    </row>
    <row r="24" spans="1:18" x14ac:dyDescent="0.25">
      <c r="B24" s="38" t="s">
        <v>42</v>
      </c>
      <c r="C24" s="35"/>
      <c r="E24" s="41"/>
      <c r="F24" s="41"/>
      <c r="J24" s="34" t="s">
        <v>130</v>
      </c>
      <c r="K24" s="50">
        <v>1060</v>
      </c>
      <c r="M24" s="51">
        <v>5</v>
      </c>
    </row>
    <row r="25" spans="1:18" x14ac:dyDescent="0.25">
      <c r="B25" s="38" t="s">
        <v>43</v>
      </c>
      <c r="C25" s="35"/>
      <c r="E25" s="41"/>
      <c r="F25" s="41"/>
      <c r="J25" s="34" t="s">
        <v>131</v>
      </c>
      <c r="K25" s="50">
        <v>370</v>
      </c>
      <c r="M25" s="51">
        <v>12</v>
      </c>
    </row>
    <row r="26" spans="1:18" s="49" customFormat="1" ht="20.25" x14ac:dyDescent="0.3">
      <c r="A26" s="34"/>
      <c r="B26" s="35" t="s">
        <v>44</v>
      </c>
      <c r="C26" s="35"/>
      <c r="D26" s="35"/>
      <c r="E26" s="42">
        <f>K4</f>
        <v>2000</v>
      </c>
      <c r="F26" s="41"/>
      <c r="G26" s="51">
        <v>11</v>
      </c>
      <c r="H26" s="34"/>
      <c r="I26" s="34"/>
      <c r="J26" s="34" t="s">
        <v>132</v>
      </c>
      <c r="K26" s="50">
        <v>1250</v>
      </c>
      <c r="L26" s="34"/>
      <c r="M26" s="51">
        <v>14</v>
      </c>
      <c r="N26" s="34"/>
      <c r="O26" s="34"/>
      <c r="P26" s="34"/>
      <c r="Q26" s="34"/>
      <c r="R26" s="34"/>
    </row>
    <row r="27" spans="1:18" x14ac:dyDescent="0.25">
      <c r="B27" s="35" t="s">
        <v>131</v>
      </c>
      <c r="C27" s="35"/>
      <c r="E27" s="41">
        <f>K25</f>
        <v>370</v>
      </c>
      <c r="F27" s="41"/>
      <c r="G27" s="51">
        <v>12</v>
      </c>
      <c r="J27" s="34" t="s">
        <v>133</v>
      </c>
      <c r="K27" s="50">
        <v>425</v>
      </c>
      <c r="M27" s="51">
        <v>4</v>
      </c>
    </row>
    <row r="28" spans="1:18" x14ac:dyDescent="0.25">
      <c r="B28" s="35" t="s">
        <v>45</v>
      </c>
      <c r="C28" s="35"/>
      <c r="E28" s="48">
        <f>K7</f>
        <v>305</v>
      </c>
      <c r="F28" s="41"/>
      <c r="G28" s="51">
        <v>13</v>
      </c>
      <c r="J28" s="34" t="s">
        <v>134</v>
      </c>
      <c r="K28" s="50">
        <v>420</v>
      </c>
      <c r="M28" s="51">
        <v>19</v>
      </c>
    </row>
    <row r="29" spans="1:18" s="49" customFormat="1" ht="20.25" x14ac:dyDescent="0.3">
      <c r="A29" s="34"/>
      <c r="B29" s="44" t="s">
        <v>46</v>
      </c>
      <c r="C29" s="35"/>
      <c r="D29" s="35"/>
      <c r="E29" s="45">
        <f>SUM(E26:E28)</f>
        <v>2675</v>
      </c>
      <c r="F29" s="41"/>
      <c r="G29" s="51"/>
      <c r="H29" s="34"/>
      <c r="I29" s="34"/>
      <c r="J29" s="34" t="s">
        <v>135</v>
      </c>
      <c r="K29" s="50">
        <v>190</v>
      </c>
      <c r="L29" s="34"/>
      <c r="M29" s="51">
        <v>8</v>
      </c>
      <c r="N29" s="34"/>
    </row>
    <row r="30" spans="1:18" x14ac:dyDescent="0.25">
      <c r="B30" s="35"/>
      <c r="C30" s="35"/>
      <c r="E30" s="41"/>
      <c r="F30" s="41"/>
      <c r="J30" s="34" t="s">
        <v>136</v>
      </c>
      <c r="K30" s="50">
        <v>120</v>
      </c>
      <c r="M30" s="51">
        <v>17</v>
      </c>
    </row>
    <row r="31" spans="1:18" x14ac:dyDescent="0.25">
      <c r="B31" s="38" t="s">
        <v>47</v>
      </c>
      <c r="C31" s="35"/>
      <c r="E31" s="41"/>
      <c r="F31" s="41"/>
      <c r="J31" s="34" t="s">
        <v>137</v>
      </c>
      <c r="K31" s="50">
        <v>85</v>
      </c>
      <c r="M31" s="51">
        <v>17</v>
      </c>
    </row>
    <row r="32" spans="1:18" x14ac:dyDescent="0.25">
      <c r="B32" s="35" t="s">
        <v>116</v>
      </c>
      <c r="C32" s="35"/>
      <c r="E32" s="41">
        <f>K26</f>
        <v>1250</v>
      </c>
      <c r="F32" s="41"/>
      <c r="G32" s="51">
        <v>14</v>
      </c>
      <c r="J32" s="34" t="s">
        <v>142</v>
      </c>
      <c r="K32" s="50">
        <v>15</v>
      </c>
      <c r="M32" s="51">
        <v>19</v>
      </c>
    </row>
    <row r="33" spans="1:17" s="49" customFormat="1" ht="20.25" x14ac:dyDescent="0.3">
      <c r="A33" s="34"/>
      <c r="B33" s="44" t="s">
        <v>48</v>
      </c>
      <c r="C33" s="35"/>
      <c r="D33" s="35"/>
      <c r="E33" s="45">
        <f>SUM(E32)</f>
        <v>1250</v>
      </c>
      <c r="F33" s="41"/>
      <c r="G33" s="51"/>
      <c r="H33" s="34"/>
      <c r="I33" s="34"/>
      <c r="J33" s="34" t="s">
        <v>138</v>
      </c>
      <c r="K33" s="50">
        <v>130</v>
      </c>
      <c r="L33" s="34"/>
      <c r="M33" s="51">
        <v>17</v>
      </c>
      <c r="N33" s="34"/>
      <c r="O33" s="34"/>
    </row>
    <row r="34" spans="1:17" x14ac:dyDescent="0.25">
      <c r="B34" s="35"/>
      <c r="C34" s="35"/>
      <c r="E34" s="41"/>
      <c r="F34" s="41"/>
      <c r="J34" s="34" t="s">
        <v>139</v>
      </c>
      <c r="K34" s="50">
        <v>400</v>
      </c>
      <c r="M34" s="51">
        <v>4</v>
      </c>
    </row>
    <row r="35" spans="1:17" s="49" customFormat="1" ht="20.25" x14ac:dyDescent="0.3">
      <c r="A35" s="34"/>
      <c r="B35" s="35" t="s">
        <v>49</v>
      </c>
      <c r="C35" s="35"/>
      <c r="D35" s="35"/>
      <c r="E35" s="42">
        <f>K23</f>
        <v>550</v>
      </c>
      <c r="F35" s="41"/>
      <c r="G35" s="51">
        <v>15</v>
      </c>
      <c r="H35" s="34"/>
      <c r="I35" s="34"/>
      <c r="J35" s="34" t="s">
        <v>140</v>
      </c>
      <c r="K35" s="50">
        <v>20</v>
      </c>
      <c r="L35" s="34"/>
      <c r="M35" s="51">
        <v>19</v>
      </c>
      <c r="N35" s="34"/>
      <c r="O35" s="34"/>
      <c r="P35" s="34"/>
      <c r="Q35" s="34"/>
    </row>
    <row r="36" spans="1:17" x14ac:dyDescent="0.25">
      <c r="B36" s="35" t="s">
        <v>50</v>
      </c>
      <c r="C36" s="35"/>
      <c r="E36" s="43">
        <f>K12</f>
        <v>110</v>
      </c>
      <c r="F36" s="41"/>
      <c r="G36" s="51">
        <v>16</v>
      </c>
      <c r="J36" s="34" t="s">
        <v>52</v>
      </c>
      <c r="K36" s="50">
        <v>500</v>
      </c>
      <c r="M36" s="51">
        <v>18</v>
      </c>
    </row>
    <row r="37" spans="1:17" x14ac:dyDescent="0.25">
      <c r="B37" s="35" t="s">
        <v>51</v>
      </c>
      <c r="C37" s="35"/>
      <c r="E37" s="43">
        <f>K30+K31+K33+K8</f>
        <v>395</v>
      </c>
      <c r="F37" s="41"/>
      <c r="G37" s="51">
        <v>17</v>
      </c>
      <c r="J37" s="34" t="s">
        <v>33</v>
      </c>
      <c r="K37" s="50">
        <v>50</v>
      </c>
      <c r="M37" s="51">
        <v>2</v>
      </c>
    </row>
    <row r="38" spans="1:17" x14ac:dyDescent="0.25">
      <c r="B38" s="35" t="s">
        <v>52</v>
      </c>
      <c r="C38" s="35"/>
      <c r="E38" s="43">
        <f>K36</f>
        <v>500</v>
      </c>
      <c r="F38" s="41"/>
      <c r="G38" s="51">
        <v>18</v>
      </c>
    </row>
    <row r="39" spans="1:17" x14ac:dyDescent="0.25">
      <c r="B39" s="35" t="s">
        <v>53</v>
      </c>
      <c r="C39" s="35"/>
      <c r="E39" s="41">
        <f>K35+K32+K28+K14</f>
        <v>465</v>
      </c>
      <c r="F39" s="41"/>
      <c r="G39" s="51">
        <v>19</v>
      </c>
    </row>
    <row r="40" spans="1:17" s="49" customFormat="1" ht="20.25" x14ac:dyDescent="0.3">
      <c r="A40" s="34"/>
      <c r="B40" s="44" t="s">
        <v>54</v>
      </c>
      <c r="C40" s="35"/>
      <c r="D40" s="35"/>
      <c r="E40" s="45">
        <f>SUM(E35:E39)</f>
        <v>2020</v>
      </c>
      <c r="F40" s="41"/>
      <c r="G40" s="51"/>
      <c r="H40" s="34"/>
      <c r="I40" s="34"/>
      <c r="J40" s="34"/>
      <c r="K40" s="50"/>
      <c r="L40" s="34"/>
      <c r="M40" s="51"/>
      <c r="N40" s="34"/>
      <c r="O40" s="34"/>
    </row>
    <row r="41" spans="1:17" x14ac:dyDescent="0.25">
      <c r="B41" s="35"/>
      <c r="C41" s="35"/>
      <c r="E41" s="41"/>
      <c r="F41" s="41"/>
    </row>
    <row r="42" spans="1:17" ht="16.5" thickBot="1" x14ac:dyDescent="0.3">
      <c r="B42" s="44" t="s">
        <v>55</v>
      </c>
      <c r="C42" s="35"/>
      <c r="E42" s="47">
        <f>E29+E33+E40</f>
        <v>5945</v>
      </c>
      <c r="F42" s="41"/>
    </row>
    <row r="47" spans="1:17" s="49" customFormat="1" ht="20.25" x14ac:dyDescent="0.3">
      <c r="A47" s="34"/>
      <c r="B47" s="34"/>
      <c r="C47" s="34"/>
      <c r="D47" s="35"/>
      <c r="E47" s="34"/>
      <c r="F47" s="35"/>
      <c r="G47" s="51"/>
      <c r="H47" s="34"/>
      <c r="I47" s="34"/>
      <c r="J47" s="34"/>
      <c r="K47" s="50"/>
      <c r="L47" s="34"/>
      <c r="M47" s="51"/>
      <c r="N47" s="34"/>
      <c r="O47" s="34"/>
    </row>
  </sheetData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28E93-AAB2-4718-A7F4-E61DCB6F142F}">
  <dimension ref="A1:U79"/>
  <sheetViews>
    <sheetView showGridLines="0" zoomScale="90" zoomScaleNormal="90" workbookViewId="0">
      <selection activeCell="K57" sqref="K57"/>
    </sheetView>
  </sheetViews>
  <sheetFormatPr baseColWidth="10" defaultRowHeight="15.75" x14ac:dyDescent="0.25"/>
  <cols>
    <col min="1" max="1" width="3.42578125" style="11" customWidth="1"/>
    <col min="2" max="2" width="39.85546875" style="11" bestFit="1" customWidth="1"/>
    <col min="3" max="5" width="11.42578125" style="14"/>
    <col min="6" max="16384" width="11.42578125" style="11"/>
  </cols>
  <sheetData>
    <row r="1" spans="1:19" x14ac:dyDescent="0.25">
      <c r="A1" s="12" t="s">
        <v>147</v>
      </c>
    </row>
    <row r="2" spans="1:19" x14ac:dyDescent="0.25">
      <c r="A2" s="12"/>
    </row>
    <row r="3" spans="1:19" x14ac:dyDescent="0.25">
      <c r="B3" s="12" t="s">
        <v>237</v>
      </c>
    </row>
    <row r="4" spans="1:19" x14ac:dyDescent="0.25">
      <c r="B4" s="12"/>
    </row>
    <row r="5" spans="1:19" x14ac:dyDescent="0.25">
      <c r="A5" s="16"/>
      <c r="B5" s="11" t="s">
        <v>148</v>
      </c>
      <c r="C5" s="14">
        <v>8800000</v>
      </c>
    </row>
    <row r="6" spans="1:19" x14ac:dyDescent="0.25">
      <c r="A6" s="17" t="s">
        <v>66</v>
      </c>
      <c r="B6" s="11" t="s">
        <v>149</v>
      </c>
      <c r="C6" s="14">
        <v>0</v>
      </c>
    </row>
    <row r="7" spans="1:19" x14ac:dyDescent="0.25">
      <c r="A7" s="16" t="s">
        <v>68</v>
      </c>
      <c r="B7" s="11" t="s">
        <v>150</v>
      </c>
      <c r="C7" s="52">
        <v>0</v>
      </c>
    </row>
    <row r="8" spans="1:19" s="15" customFormat="1" ht="20.25" x14ac:dyDescent="0.3">
      <c r="A8" s="17" t="s">
        <v>70</v>
      </c>
      <c r="B8" s="11" t="s">
        <v>151</v>
      </c>
      <c r="C8" s="14">
        <f>C5+C6-C7</f>
        <v>8800000</v>
      </c>
      <c r="D8" s="14"/>
      <c r="E8" s="1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9" x14ac:dyDescent="0.25">
      <c r="A9" s="16" t="s">
        <v>68</v>
      </c>
      <c r="B9" s="11" t="s">
        <v>152</v>
      </c>
      <c r="C9" s="52">
        <v>2160000</v>
      </c>
      <c r="D9" s="82" t="s">
        <v>238</v>
      </c>
    </row>
    <row r="10" spans="1:19" s="15" customFormat="1" ht="20.25" x14ac:dyDescent="0.3">
      <c r="A10" s="17" t="s">
        <v>70</v>
      </c>
      <c r="B10" s="11" t="s">
        <v>153</v>
      </c>
      <c r="C10" s="52">
        <f>C8-C9</f>
        <v>6640000</v>
      </c>
      <c r="D10" s="14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2" spans="1:19" x14ac:dyDescent="0.25">
      <c r="B12" s="11" t="s">
        <v>154</v>
      </c>
      <c r="C12" s="14">
        <v>400000</v>
      </c>
    </row>
    <row r="16" spans="1:19" x14ac:dyDescent="0.25">
      <c r="A16" s="12" t="s">
        <v>155</v>
      </c>
    </row>
    <row r="17" spans="1:18" x14ac:dyDescent="0.25">
      <c r="A17" s="12"/>
    </row>
    <row r="18" spans="1:18" x14ac:dyDescent="0.25">
      <c r="A18" s="12"/>
      <c r="B18" s="12" t="s">
        <v>237</v>
      </c>
    </row>
    <row r="19" spans="1:18" x14ac:dyDescent="0.25">
      <c r="C19" s="19" t="s">
        <v>156</v>
      </c>
    </row>
    <row r="20" spans="1:18" x14ac:dyDescent="0.25">
      <c r="C20" s="19" t="s">
        <v>157</v>
      </c>
    </row>
    <row r="21" spans="1:18" x14ac:dyDescent="0.25">
      <c r="C21" s="19" t="s">
        <v>158</v>
      </c>
    </row>
    <row r="22" spans="1:18" x14ac:dyDescent="0.25">
      <c r="A22" s="16"/>
      <c r="B22" s="11" t="s">
        <v>148</v>
      </c>
      <c r="C22" s="14">
        <v>7600000</v>
      </c>
    </row>
    <row r="23" spans="1:18" x14ac:dyDescent="0.25">
      <c r="A23" s="17" t="s">
        <v>66</v>
      </c>
      <c r="B23" s="11" t="s">
        <v>149</v>
      </c>
      <c r="C23" s="14">
        <v>1440000</v>
      </c>
      <c r="D23" s="20" t="s">
        <v>159</v>
      </c>
    </row>
    <row r="24" spans="1:18" x14ac:dyDescent="0.25">
      <c r="A24" s="16" t="s">
        <v>68</v>
      </c>
      <c r="B24" s="11" t="s">
        <v>150</v>
      </c>
      <c r="C24" s="52">
        <v>400000</v>
      </c>
      <c r="D24" s="20" t="s">
        <v>160</v>
      </c>
    </row>
    <row r="25" spans="1:18" s="15" customFormat="1" ht="20.25" x14ac:dyDescent="0.3">
      <c r="A25" s="17" t="s">
        <v>70</v>
      </c>
      <c r="B25" s="11" t="s">
        <v>151</v>
      </c>
      <c r="C25" s="14">
        <f>C22+C23-C24</f>
        <v>8640000</v>
      </c>
      <c r="D25" s="20" t="s">
        <v>161</v>
      </c>
      <c r="E25" s="1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8.75" x14ac:dyDescent="0.25">
      <c r="A26" s="16" t="s">
        <v>68</v>
      </c>
      <c r="B26" s="11" t="s">
        <v>162</v>
      </c>
      <c r="C26" s="52">
        <v>4480000</v>
      </c>
      <c r="D26" s="20" t="s">
        <v>163</v>
      </c>
    </row>
    <row r="27" spans="1:18" s="15" customFormat="1" ht="20.25" x14ac:dyDescent="0.3">
      <c r="A27" s="17" t="s">
        <v>70</v>
      </c>
      <c r="B27" s="11" t="s">
        <v>153</v>
      </c>
      <c r="C27" s="52">
        <f>C25-C26</f>
        <v>4160000</v>
      </c>
      <c r="D27" s="14"/>
      <c r="E27" s="14"/>
      <c r="F27" s="11"/>
      <c r="G27" s="11"/>
      <c r="H27" s="11"/>
      <c r="I27" s="11"/>
      <c r="J27" s="11"/>
      <c r="K27" s="11"/>
      <c r="L27" s="11"/>
      <c r="M27" s="11"/>
    </row>
    <row r="29" spans="1:18" x14ac:dyDescent="0.25">
      <c r="B29" s="11" t="s">
        <v>154</v>
      </c>
      <c r="C29" s="14">
        <v>1200000</v>
      </c>
    </row>
    <row r="31" spans="1:18" ht="18.75" x14ac:dyDescent="0.25">
      <c r="A31" s="53">
        <v>1</v>
      </c>
      <c r="B31" s="13" t="s">
        <v>164</v>
      </c>
    </row>
    <row r="32" spans="1:18" x14ac:dyDescent="0.25">
      <c r="A32" s="16"/>
      <c r="B32" s="11" t="s">
        <v>165</v>
      </c>
      <c r="C32" s="14">
        <v>3600000</v>
      </c>
    </row>
    <row r="33" spans="1:21" x14ac:dyDescent="0.25">
      <c r="A33" s="16" t="s">
        <v>68</v>
      </c>
      <c r="B33" s="11" t="s">
        <v>166</v>
      </c>
      <c r="C33" s="14">
        <v>320000</v>
      </c>
    </row>
    <row r="34" spans="1:21" x14ac:dyDescent="0.25">
      <c r="A34" s="17" t="s">
        <v>66</v>
      </c>
      <c r="B34" s="11" t="s">
        <v>154</v>
      </c>
      <c r="C34" s="14">
        <v>1200000</v>
      </c>
    </row>
    <row r="35" spans="1:21" s="15" customFormat="1" ht="20.25" x14ac:dyDescent="0.3">
      <c r="A35" s="17" t="s">
        <v>70</v>
      </c>
      <c r="B35" s="11" t="s">
        <v>167</v>
      </c>
      <c r="C35" s="18">
        <f>C32-C33+C34</f>
        <v>4480000</v>
      </c>
      <c r="D35" s="14"/>
      <c r="E35" s="1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46" spans="1:21" x14ac:dyDescent="0.25">
      <c r="B46" s="12" t="s">
        <v>168</v>
      </c>
    </row>
    <row r="48" spans="1:21" x14ac:dyDescent="0.25">
      <c r="A48" s="54"/>
      <c r="B48" s="55" t="s">
        <v>169</v>
      </c>
      <c r="C48" s="56" t="s">
        <v>170</v>
      </c>
      <c r="D48" s="56" t="s">
        <v>130</v>
      </c>
      <c r="E48" s="56" t="s">
        <v>171</v>
      </c>
    </row>
    <row r="49" spans="1:19" x14ac:dyDescent="0.25">
      <c r="A49" s="57"/>
      <c r="B49" s="11" t="s">
        <v>172</v>
      </c>
      <c r="C49" s="58">
        <v>2750000</v>
      </c>
      <c r="D49" s="58">
        <f>605000+770000</f>
        <v>1375000</v>
      </c>
      <c r="E49" s="58">
        <f>SUM(C49:D49)</f>
        <v>4125000</v>
      </c>
    </row>
    <row r="50" spans="1:19" x14ac:dyDescent="0.25">
      <c r="A50" s="59" t="s">
        <v>66</v>
      </c>
      <c r="B50" s="60" t="s">
        <v>149</v>
      </c>
      <c r="C50" s="61"/>
      <c r="D50" s="61"/>
      <c r="E50" s="61"/>
    </row>
    <row r="51" spans="1:19" x14ac:dyDescent="0.25">
      <c r="A51" s="62" t="s">
        <v>68</v>
      </c>
      <c r="B51" s="63" t="s">
        <v>150</v>
      </c>
      <c r="C51" s="64"/>
      <c r="D51" s="64">
        <v>770000</v>
      </c>
      <c r="E51" s="64">
        <f>SUM(D51)</f>
        <v>770000</v>
      </c>
    </row>
    <row r="52" spans="1:19" s="15" customFormat="1" ht="20.25" x14ac:dyDescent="0.3">
      <c r="A52" s="65" t="s">
        <v>70</v>
      </c>
      <c r="B52" s="66" t="s">
        <v>173</v>
      </c>
      <c r="C52" s="67">
        <f>C49+C50-C51</f>
        <v>2750000</v>
      </c>
      <c r="D52" s="67">
        <f t="shared" ref="D52:E52" si="0">D49+D50-D51</f>
        <v>605000</v>
      </c>
      <c r="E52" s="67">
        <f t="shared" si="0"/>
        <v>3355000</v>
      </c>
      <c r="F52" s="11"/>
      <c r="G52" s="11"/>
      <c r="H52" s="11"/>
    </row>
    <row r="53" spans="1:19" x14ac:dyDescent="0.25">
      <c r="A53" s="62" t="s">
        <v>68</v>
      </c>
      <c r="B53" s="63" t="s">
        <v>174</v>
      </c>
      <c r="C53" s="64">
        <f>C66</f>
        <v>1168750</v>
      </c>
      <c r="D53" s="64">
        <f>C74</f>
        <v>495000</v>
      </c>
      <c r="E53" s="64">
        <f>SUM(C53:D53)</f>
        <v>1663750</v>
      </c>
    </row>
    <row r="54" spans="1:19" s="15" customFormat="1" ht="20.25" x14ac:dyDescent="0.3">
      <c r="A54" s="68" t="s">
        <v>70</v>
      </c>
      <c r="B54" s="69" t="s">
        <v>175</v>
      </c>
      <c r="C54" s="70">
        <f>C52-C53</f>
        <v>1581250</v>
      </c>
      <c r="D54" s="70">
        <f>D52-D53</f>
        <v>110000</v>
      </c>
      <c r="E54" s="70">
        <f>E52-E53</f>
        <v>1691250</v>
      </c>
      <c r="F54" s="11"/>
      <c r="G54" s="11"/>
      <c r="H54" s="11"/>
    </row>
    <row r="55" spans="1:19" s="15" customFormat="1" ht="20.25" x14ac:dyDescent="0.3">
      <c r="A55" s="71"/>
      <c r="B55" s="72" t="s">
        <v>154</v>
      </c>
      <c r="C55" s="73">
        <v>137500</v>
      </c>
      <c r="D55" s="73">
        <v>148500</v>
      </c>
      <c r="E55" s="73">
        <f>SUM(C55:D55)</f>
        <v>286000</v>
      </c>
      <c r="F55" s="11"/>
      <c r="G55" s="11"/>
      <c r="H55" s="11"/>
      <c r="I55" s="11"/>
      <c r="J55" s="11"/>
      <c r="K55" s="11"/>
      <c r="L55" s="11"/>
      <c r="M55" s="11"/>
      <c r="N55" s="11"/>
    </row>
    <row r="56" spans="1:19" x14ac:dyDescent="0.25">
      <c r="A56" s="62"/>
      <c r="B56" s="74" t="s">
        <v>176</v>
      </c>
      <c r="C56" s="75"/>
      <c r="D56" s="75">
        <v>236500</v>
      </c>
      <c r="E56" s="75">
        <f>SUM(C56:D56)</f>
        <v>236500</v>
      </c>
    </row>
    <row r="57" spans="1:19" x14ac:dyDescent="0.25">
      <c r="A57" s="16"/>
    </row>
    <row r="58" spans="1:19" x14ac:dyDescent="0.25">
      <c r="A58" s="76"/>
      <c r="B58" s="13"/>
    </row>
    <row r="59" spans="1:19" x14ac:dyDescent="0.25">
      <c r="B59" s="12" t="s">
        <v>177</v>
      </c>
    </row>
    <row r="61" spans="1:19" x14ac:dyDescent="0.25">
      <c r="A61" s="16"/>
      <c r="B61" s="77" t="s">
        <v>170</v>
      </c>
    </row>
    <row r="62" spans="1:19" x14ac:dyDescent="0.25">
      <c r="A62" s="16"/>
      <c r="B62" s="11" t="s">
        <v>178</v>
      </c>
      <c r="C62" s="14">
        <v>2750000</v>
      </c>
    </row>
    <row r="63" spans="1:19" x14ac:dyDescent="0.25">
      <c r="A63" s="16" t="s">
        <v>68</v>
      </c>
      <c r="B63" s="11" t="s">
        <v>179</v>
      </c>
      <c r="C63" s="52">
        <v>1718750</v>
      </c>
    </row>
    <row r="64" spans="1:19" s="15" customFormat="1" ht="20.25" x14ac:dyDescent="0.3">
      <c r="A64" s="17" t="s">
        <v>70</v>
      </c>
      <c r="B64" s="11" t="s">
        <v>180</v>
      </c>
      <c r="C64" s="14">
        <f>C62-C63</f>
        <v>1031250</v>
      </c>
      <c r="D64" s="14"/>
      <c r="E64" s="14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20" x14ac:dyDescent="0.25">
      <c r="A65" s="16"/>
      <c r="B65" s="11" t="s">
        <v>181</v>
      </c>
      <c r="C65" s="52">
        <f>C55</f>
        <v>137500</v>
      </c>
    </row>
    <row r="66" spans="1:20" s="15" customFormat="1" ht="20.25" x14ac:dyDescent="0.3">
      <c r="A66" s="17" t="s">
        <v>70</v>
      </c>
      <c r="B66" s="11" t="s">
        <v>182</v>
      </c>
      <c r="C66" s="18">
        <f>SUM(C64:C65)</f>
        <v>1168750</v>
      </c>
      <c r="D66" s="14"/>
      <c r="E66" s="1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x14ac:dyDescent="0.25">
      <c r="A67" s="16"/>
    </row>
    <row r="68" spans="1:20" s="12" customFormat="1" x14ac:dyDescent="0.25">
      <c r="A68" s="78"/>
      <c r="B68" s="77" t="s">
        <v>130</v>
      </c>
      <c r="C68" s="79" t="s">
        <v>183</v>
      </c>
      <c r="D68" s="79" t="s">
        <v>184</v>
      </c>
      <c r="E68" s="80"/>
    </row>
    <row r="69" spans="1:20" x14ac:dyDescent="0.25">
      <c r="A69" s="16"/>
      <c r="B69" s="11" t="s">
        <v>185</v>
      </c>
      <c r="C69" s="14">
        <v>605000</v>
      </c>
      <c r="D69" s="14">
        <v>770000</v>
      </c>
    </row>
    <row r="70" spans="1:20" x14ac:dyDescent="0.25">
      <c r="A70" s="16" t="s">
        <v>68</v>
      </c>
      <c r="B70" s="11" t="s">
        <v>179</v>
      </c>
      <c r="C70" s="52">
        <v>495000</v>
      </c>
      <c r="D70" s="52">
        <v>660000</v>
      </c>
    </row>
    <row r="71" spans="1:20" s="15" customFormat="1" ht="20.25" x14ac:dyDescent="0.3">
      <c r="A71" s="17" t="s">
        <v>70</v>
      </c>
      <c r="B71" s="11" t="s">
        <v>180</v>
      </c>
      <c r="C71" s="14">
        <f>C69-C70</f>
        <v>110000</v>
      </c>
      <c r="D71" s="14">
        <f>D69-D70</f>
        <v>110000</v>
      </c>
      <c r="E71" s="14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x14ac:dyDescent="0.25">
      <c r="A72" s="17" t="s">
        <v>66</v>
      </c>
      <c r="B72" s="11" t="s">
        <v>181</v>
      </c>
      <c r="C72" s="14">
        <v>148500</v>
      </c>
    </row>
    <row r="73" spans="1:20" x14ac:dyDescent="0.25">
      <c r="A73" s="16" t="s">
        <v>68</v>
      </c>
      <c r="B73" s="11" t="s">
        <v>186</v>
      </c>
      <c r="C73" s="52">
        <f>C78</f>
        <v>236500</v>
      </c>
      <c r="D73" s="52"/>
    </row>
    <row r="74" spans="1:20" s="15" customFormat="1" ht="20.25" x14ac:dyDescent="0.3">
      <c r="A74" s="17" t="s">
        <v>70</v>
      </c>
      <c r="B74" s="11" t="s">
        <v>174</v>
      </c>
      <c r="C74" s="14">
        <f>C71+C72+C73</f>
        <v>495000</v>
      </c>
      <c r="D74" s="14"/>
      <c r="E74" s="14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x14ac:dyDescent="0.25">
      <c r="A75" s="16"/>
    </row>
    <row r="76" spans="1:20" x14ac:dyDescent="0.25">
      <c r="A76" s="16"/>
      <c r="B76" s="11" t="s">
        <v>187</v>
      </c>
      <c r="C76" s="14">
        <v>495000</v>
      </c>
    </row>
    <row r="77" spans="1:20" x14ac:dyDescent="0.25">
      <c r="A77" s="16" t="s">
        <v>68</v>
      </c>
      <c r="B77" s="11" t="s">
        <v>181</v>
      </c>
      <c r="C77" s="14">
        <f>C65</f>
        <v>137500</v>
      </c>
    </row>
    <row r="78" spans="1:20" x14ac:dyDescent="0.25">
      <c r="A78" s="16" t="s">
        <v>68</v>
      </c>
      <c r="B78" s="11" t="s">
        <v>188</v>
      </c>
      <c r="C78" s="14">
        <v>236500</v>
      </c>
      <c r="D78" s="14" t="s">
        <v>189</v>
      </c>
    </row>
    <row r="79" spans="1:20" s="15" customFormat="1" ht="20.25" x14ac:dyDescent="0.3">
      <c r="A79" s="17" t="s">
        <v>70</v>
      </c>
      <c r="B79" s="11" t="s">
        <v>190</v>
      </c>
      <c r="C79" s="18">
        <v>110000</v>
      </c>
      <c r="D79" s="14"/>
      <c r="E79" s="14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257D9-CF0F-42B9-A784-BDAC0729AAC8}">
  <dimension ref="A1:O67"/>
  <sheetViews>
    <sheetView showGridLines="0" tabSelected="1" topLeftCell="A36" workbookViewId="0">
      <selection activeCell="H44" sqref="H44"/>
    </sheetView>
  </sheetViews>
  <sheetFormatPr baseColWidth="10" defaultRowHeight="15.75" x14ac:dyDescent="0.25"/>
  <cols>
    <col min="1" max="1" width="5.7109375" style="11" customWidth="1"/>
    <col min="2" max="7" width="11.42578125" style="11"/>
    <col min="8" max="8" width="10.140625" style="11" customWidth="1"/>
    <col min="9" max="16384" width="11.42578125" style="11"/>
  </cols>
  <sheetData>
    <row r="1" spans="1:2" x14ac:dyDescent="0.25">
      <c r="A1" s="12" t="s">
        <v>191</v>
      </c>
    </row>
    <row r="3" spans="1:2" x14ac:dyDescent="0.25">
      <c r="A3" s="11" t="s">
        <v>192</v>
      </c>
    </row>
    <row r="4" spans="1:2" x14ac:dyDescent="0.25">
      <c r="A4" s="11" t="s">
        <v>193</v>
      </c>
    </row>
    <row r="6" spans="1:2" x14ac:dyDescent="0.25">
      <c r="A6" s="11" t="s">
        <v>194</v>
      </c>
      <c r="B6" s="13" t="s">
        <v>195</v>
      </c>
    </row>
    <row r="7" spans="1:2" x14ac:dyDescent="0.25">
      <c r="B7" s="13"/>
    </row>
    <row r="8" spans="1:2" x14ac:dyDescent="0.25">
      <c r="B8" s="11" t="s">
        <v>196</v>
      </c>
    </row>
    <row r="9" spans="1:2" x14ac:dyDescent="0.25">
      <c r="B9" s="11" t="s">
        <v>197</v>
      </c>
    </row>
    <row r="11" spans="1:2" x14ac:dyDescent="0.25">
      <c r="B11" s="12" t="s">
        <v>198</v>
      </c>
    </row>
    <row r="12" spans="1:2" x14ac:dyDescent="0.25">
      <c r="B12" s="11" t="s">
        <v>199</v>
      </c>
    </row>
    <row r="14" spans="1:2" x14ac:dyDescent="0.25">
      <c r="B14" s="12" t="s">
        <v>200</v>
      </c>
    </row>
    <row r="15" spans="1:2" x14ac:dyDescent="0.25">
      <c r="B15" s="11" t="s">
        <v>201</v>
      </c>
    </row>
    <row r="16" spans="1:2" x14ac:dyDescent="0.25">
      <c r="B16" s="11" t="s">
        <v>202</v>
      </c>
    </row>
    <row r="17" spans="2:2" x14ac:dyDescent="0.25">
      <c r="B17" s="11" t="s">
        <v>239</v>
      </c>
    </row>
    <row r="19" spans="2:2" x14ac:dyDescent="0.25">
      <c r="B19" s="12" t="s">
        <v>203</v>
      </c>
    </row>
    <row r="20" spans="2:2" x14ac:dyDescent="0.25">
      <c r="B20" s="11" t="s">
        <v>204</v>
      </c>
    </row>
    <row r="21" spans="2:2" x14ac:dyDescent="0.25">
      <c r="B21" s="11" t="s">
        <v>205</v>
      </c>
    </row>
    <row r="22" spans="2:2" x14ac:dyDescent="0.25">
      <c r="B22" s="11" t="s">
        <v>206</v>
      </c>
    </row>
    <row r="24" spans="2:2" x14ac:dyDescent="0.25">
      <c r="B24" s="12" t="s">
        <v>207</v>
      </c>
    </row>
    <row r="25" spans="2:2" x14ac:dyDescent="0.25">
      <c r="B25" s="11" t="s">
        <v>208</v>
      </c>
    </row>
    <row r="26" spans="2:2" x14ac:dyDescent="0.25">
      <c r="B26" s="11" t="s">
        <v>209</v>
      </c>
    </row>
    <row r="27" spans="2:2" x14ac:dyDescent="0.25">
      <c r="B27" s="11" t="s">
        <v>210</v>
      </c>
    </row>
    <row r="29" spans="2:2" x14ac:dyDescent="0.25">
      <c r="B29" s="12" t="s">
        <v>211</v>
      </c>
    </row>
    <row r="30" spans="2:2" x14ac:dyDescent="0.25">
      <c r="B30" s="11" t="s">
        <v>212</v>
      </c>
    </row>
    <row r="31" spans="2:2" x14ac:dyDescent="0.25">
      <c r="B31" s="11" t="s">
        <v>213</v>
      </c>
    </row>
    <row r="33" spans="2:2" x14ac:dyDescent="0.25">
      <c r="B33" s="12" t="s">
        <v>214</v>
      </c>
    </row>
    <row r="34" spans="2:2" x14ac:dyDescent="0.25">
      <c r="B34" s="11" t="s">
        <v>215</v>
      </c>
    </row>
    <row r="35" spans="2:2" x14ac:dyDescent="0.25">
      <c r="B35" s="11" t="s">
        <v>216</v>
      </c>
    </row>
    <row r="36" spans="2:2" x14ac:dyDescent="0.25">
      <c r="B36" s="11" t="s">
        <v>217</v>
      </c>
    </row>
    <row r="38" spans="2:2" x14ac:dyDescent="0.25">
      <c r="B38" s="12" t="s">
        <v>169</v>
      </c>
    </row>
    <row r="39" spans="2:2" x14ac:dyDescent="0.25">
      <c r="B39" s="11" t="s">
        <v>240</v>
      </c>
    </row>
    <row r="40" spans="2:2" x14ac:dyDescent="0.25">
      <c r="B40" s="11" t="s">
        <v>218</v>
      </c>
    </row>
    <row r="41" spans="2:2" x14ac:dyDescent="0.25">
      <c r="B41" s="11" t="s">
        <v>219</v>
      </c>
    </row>
    <row r="42" spans="2:2" x14ac:dyDescent="0.25">
      <c r="B42" s="11" t="s">
        <v>220</v>
      </c>
    </row>
    <row r="44" spans="2:2" x14ac:dyDescent="0.25">
      <c r="B44" s="12" t="s">
        <v>221</v>
      </c>
    </row>
    <row r="45" spans="2:2" x14ac:dyDescent="0.25">
      <c r="B45" s="11" t="s">
        <v>241</v>
      </c>
    </row>
    <row r="46" spans="2:2" x14ac:dyDescent="0.25">
      <c r="B46" s="11" t="s">
        <v>222</v>
      </c>
    </row>
    <row r="47" spans="2:2" x14ac:dyDescent="0.25">
      <c r="B47" s="11" t="s">
        <v>223</v>
      </c>
    </row>
    <row r="48" spans="2:2" x14ac:dyDescent="0.25">
      <c r="B48" s="11" t="s">
        <v>224</v>
      </c>
    </row>
    <row r="50" spans="1:15" x14ac:dyDescent="0.25">
      <c r="A50" s="11" t="s">
        <v>225</v>
      </c>
      <c r="B50" s="13" t="s">
        <v>226</v>
      </c>
    </row>
    <row r="51" spans="1:15" x14ac:dyDescent="0.25">
      <c r="B51" s="13"/>
    </row>
    <row r="52" spans="1:15" x14ac:dyDescent="0.25">
      <c r="B52" s="11" t="s">
        <v>99</v>
      </c>
      <c r="D52" s="14">
        <v>7056000</v>
      </c>
    </row>
    <row r="53" spans="1:15" x14ac:dyDescent="0.25">
      <c r="B53" s="11" t="s">
        <v>86</v>
      </c>
      <c r="D53" s="14">
        <v>1019760</v>
      </c>
    </row>
    <row r="54" spans="1:15" x14ac:dyDescent="0.25">
      <c r="B54" s="11" t="s">
        <v>227</v>
      </c>
      <c r="D54" s="14">
        <v>176400</v>
      </c>
    </row>
    <row r="55" spans="1:15" x14ac:dyDescent="0.25">
      <c r="B55" s="11" t="s">
        <v>228</v>
      </c>
      <c r="D55" s="14">
        <v>57840</v>
      </c>
    </row>
    <row r="56" spans="1:15" s="15" customFormat="1" ht="20.25" x14ac:dyDescent="0.3">
      <c r="A56" s="11"/>
      <c r="B56" s="11"/>
      <c r="C56" s="11"/>
      <c r="D56" s="18">
        <f>SUM(D52:D55)</f>
        <v>8310000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5">
      <c r="D57" s="14"/>
    </row>
    <row r="58" spans="1:15" x14ac:dyDescent="0.25">
      <c r="B58" s="13" t="s">
        <v>229</v>
      </c>
    </row>
    <row r="59" spans="1:15" x14ac:dyDescent="0.25">
      <c r="B59" s="13"/>
    </row>
    <row r="60" spans="1:15" x14ac:dyDescent="0.25">
      <c r="B60" s="11" t="s">
        <v>230</v>
      </c>
    </row>
    <row r="63" spans="1:15" x14ac:dyDescent="0.25">
      <c r="B63" s="13" t="s">
        <v>231</v>
      </c>
    </row>
    <row r="64" spans="1:15" x14ac:dyDescent="0.25">
      <c r="B64" s="13"/>
    </row>
    <row r="65" spans="2:2" x14ac:dyDescent="0.25">
      <c r="B65" s="11" t="s">
        <v>232</v>
      </c>
    </row>
    <row r="66" spans="2:2" x14ac:dyDescent="0.25">
      <c r="B66" s="11" t="s">
        <v>233</v>
      </c>
    </row>
    <row r="67" spans="2:2" x14ac:dyDescent="0.25">
      <c r="B67" s="11" t="s">
        <v>234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5.1 og 5.2</vt:lpstr>
      <vt:lpstr>5.3</vt:lpstr>
      <vt:lpstr>5.4</vt:lpstr>
      <vt:lpstr>5.5</vt:lpstr>
      <vt:lpstr>5,7 - 5.9</vt:lpstr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2022-01-08T14:41:30Z</dcterms:modified>
</cp:coreProperties>
</file>