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1E2CD38D-1C25-41BF-AC74-85CBCBA95AFF}" xr6:coauthVersionLast="47" xr6:coauthVersionMax="47" xr10:uidLastSave="{00000000-0000-0000-0000-000000000000}"/>
  <bookViews>
    <workbookView xWindow="4500" yWindow="2655" windowWidth="23400" windowHeight="12630" activeTab="1" xr2:uid="{00000000-000D-0000-FFFF-FFFF00000000}"/>
  </bookViews>
  <sheets>
    <sheet name="4.15 - 4.18" sheetId="17" r:id="rId1"/>
    <sheet name="4.19 - 4.2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6" l="1"/>
  <c r="F21" i="16"/>
  <c r="F13" i="16"/>
  <c r="F12" i="16"/>
  <c r="H8" i="16"/>
  <c r="E82" i="17"/>
  <c r="G69" i="17"/>
  <c r="G64" i="17"/>
  <c r="G62" i="17"/>
  <c r="G59" i="17"/>
  <c r="G58" i="17"/>
  <c r="G57" i="17"/>
  <c r="G56" i="17"/>
  <c r="E52" i="17"/>
  <c r="E54" i="17" s="1"/>
  <c r="G25" i="17"/>
  <c r="E16" i="17"/>
  <c r="E17" i="17" s="1"/>
  <c r="E11" i="17"/>
  <c r="E12" i="17" s="1"/>
  <c r="E6" i="17"/>
  <c r="G60" i="17" l="1"/>
  <c r="G63" i="17" l="1"/>
  <c r="G65" i="17" s="1"/>
  <c r="G68" i="17"/>
  <c r="G70" i="17" s="1"/>
</calcChain>
</file>

<file path=xl/sharedStrings.xml><?xml version="1.0" encoding="utf-8"?>
<sst xmlns="http://schemas.openxmlformats.org/spreadsheetml/2006/main" count="132" uniqueCount="85">
  <si>
    <t>Rentekostnader</t>
  </si>
  <si>
    <t>a)</t>
  </si>
  <si>
    <t>Skattepliktig overskudd</t>
  </si>
  <si>
    <t>–</t>
  </si>
  <si>
    <t>=</t>
  </si>
  <si>
    <t>b)</t>
  </si>
  <si>
    <t>c)</t>
  </si>
  <si>
    <t>d)</t>
  </si>
  <si>
    <t>+</t>
  </si>
  <si>
    <t>R-verdi</t>
  </si>
  <si>
    <t>Varekjøp</t>
  </si>
  <si>
    <t>Konstaterte tap siste to år</t>
  </si>
  <si>
    <t>Oppgave 4.21</t>
  </si>
  <si>
    <t>∙ Faktortall</t>
  </si>
  <si>
    <t>Oppgave 4.15</t>
  </si>
  <si>
    <t>Varebeholdning 1.1.</t>
  </si>
  <si>
    <t>Varebeholdning 31.12.</t>
  </si>
  <si>
    <t>Varekostnad</t>
  </si>
  <si>
    <t>eller slik:</t>
  </si>
  <si>
    <t>Beholdningsøkning</t>
  </si>
  <si>
    <r>
      <t xml:space="preserve">= 450 000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0,80 = 360 000</t>
    </r>
  </si>
  <si>
    <t>Den skattemessige verdien = inntakskost, kr 450 000, helt uavhengig om det er</t>
  </si>
  <si>
    <t>ukurante varer eller ikke.</t>
  </si>
  <si>
    <t>Skattemessig varekostnad</t>
  </si>
  <si>
    <t>Den skattemessige varekostnaden blir akkurat som i spørsmål a ovenfor. Når</t>
  </si>
  <si>
    <t>det ikke er ukurante varer, blir regnskapsmessig varekostnad lik den skattemessige</t>
  </si>
  <si>
    <t>varekostnaden.</t>
  </si>
  <si>
    <t>Oppgave 4.16</t>
  </si>
  <si>
    <t>S-verdi varer i arbeid: kr (200 000 + 300 000) = kr 500 000</t>
  </si>
  <si>
    <t>S-verdi ferdige varer: kr ( 400 000 + 500 000) = kr 900 000</t>
  </si>
  <si>
    <t>Jf. skatteloven § 14-5 andre ledd bokstav a.</t>
  </si>
  <si>
    <t>tilvirkningsmerkost):</t>
  </si>
  <si>
    <t>R-verdi varer i arbeid: kr (200 000 + 300 000 + 30 000) = kr 530 000</t>
  </si>
  <si>
    <t>R-verdi ferdige varer: kr (400 000 + 500 000 + 50 000) = kr 950 000</t>
  </si>
  <si>
    <r>
      <t xml:space="preserve">Små foretak </t>
    </r>
    <r>
      <rPr>
        <b/>
        <i/>
        <sz val="12"/>
        <color theme="1"/>
        <rFont val="Times New Roman"/>
        <family val="1"/>
      </rPr>
      <t>kan</t>
    </r>
    <r>
      <rPr>
        <sz val="12"/>
        <color theme="1"/>
        <rFont val="Times New Roman"/>
        <family val="1"/>
      </rPr>
      <t xml:space="preserve"> kalkulere etter bidragsmetoden (variabel tilvirkningskost eller</t>
    </r>
  </si>
  <si>
    <t>R-verdi varer i arbeid</t>
  </si>
  <si>
    <t>R-verdi ferdige varer</t>
  </si>
  <si>
    <r>
      <t xml:space="preserve">Øvrige foretak </t>
    </r>
    <r>
      <rPr>
        <b/>
        <i/>
        <sz val="12"/>
        <color theme="1"/>
        <rFont val="Times New Roman"/>
        <family val="1"/>
      </rPr>
      <t xml:space="preserve">må </t>
    </r>
    <r>
      <rPr>
        <sz val="12"/>
        <color theme="1"/>
        <rFont val="Times New Roman"/>
        <family val="1"/>
      </rPr>
      <t>verdsette egentilvirkede varer til full tilvirkningskost:</t>
    </r>
  </si>
  <si>
    <t>Oppgave 4.17</t>
  </si>
  <si>
    <t>Antall enheter IB</t>
  </si>
  <si>
    <t>Kjøpte enheter</t>
  </si>
  <si>
    <t>Solgte enheter</t>
  </si>
  <si>
    <t>Antall enheter UB</t>
  </si>
  <si>
    <t>Kjøp i januar: 2 000 enheter à kr 60 =</t>
  </si>
  <si>
    <t>Kjøp i juni: 4 000 enheter à kr 55 =</t>
  </si>
  <si>
    <t>Kjøp i august: 3 000 enheter à kr 70 =</t>
  </si>
  <si>
    <t>Kjøp i november: 4 000 enheter à kr 65 =</t>
  </si>
  <si>
    <t>Varekjøp totalt (13 000 enheter)</t>
  </si>
  <si>
    <t>Varekjøp i 20x1</t>
  </si>
  <si>
    <t>Varebeholdning 1.1.x1</t>
  </si>
  <si>
    <t>Varebeholdning 31.12.x1: 2 000 à kr 70 =</t>
  </si>
  <si>
    <t>Varebeholdning 31.12.x1: 2 000 à kr 65 =</t>
  </si>
  <si>
    <t>Så lenge vi ikke har ukurante varer på lager, vil beregningene bli de samme.</t>
  </si>
  <si>
    <t>Oppgave 4.18</t>
  </si>
  <si>
    <t>Regnskapsmessig verdi: 2 000 + 1 000 + 200 + 600 = 3 800</t>
  </si>
  <si>
    <t>Skattemessig verdi: 2 000 + 1 000 = 3 000</t>
  </si>
  <si>
    <t>Tilvirkningskost</t>
  </si>
  <si>
    <t>Nedskrivning ukurans</t>
  </si>
  <si>
    <t>Opplysningen om ukurans har ingen innvirkning på den skattemessige verdien.</t>
  </si>
  <si>
    <t>Oppgave 4.19</t>
  </si>
  <si>
    <t>Skattemessig avsetning 31.12.x1:</t>
  </si>
  <si>
    <t>Kredittsalg siste to år</t>
  </si>
  <si>
    <r>
      <t xml:space="preserve">Kundefordringer 31.12.x1 </t>
    </r>
    <r>
      <rPr>
        <sz val="12"/>
        <color theme="1"/>
        <rFont val="Calibri"/>
        <family val="2"/>
      </rPr>
      <t>∙</t>
    </r>
  </si>
  <si>
    <t>41 500 + 47 000</t>
  </si>
  <si>
    <t>2 800 000 + 3 100 000</t>
  </si>
  <si>
    <t>∙ 4 =</t>
  </si>
  <si>
    <r>
      <t xml:space="preserve">kr 290 000 </t>
    </r>
    <r>
      <rPr>
        <sz val="12"/>
        <color theme="1"/>
        <rFont val="Calibri"/>
        <family val="2"/>
      </rPr>
      <t>∙</t>
    </r>
  </si>
  <si>
    <t>Konstaterte (virkelige) tap på fordringer</t>
  </si>
  <si>
    <t>Økning avsetning</t>
  </si>
  <si>
    <t>Skattemessig tapskostnad</t>
  </si>
  <si>
    <t>Oppgave 4.20</t>
  </si>
  <si>
    <t>Gjennomsnittlig tapsprosent på 1,5 % betyr at de konstaterte tapene utgjør 1,5 % av</t>
  </si>
  <si>
    <t>kredittsalget. Verdien av brøken i formelen er altså 1,5 %.</t>
  </si>
  <si>
    <r>
      <t xml:space="preserve">Skattemessig avsetning: kr 400 000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0,015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4 = </t>
    </r>
  </si>
  <si>
    <t>Driftsinntekter</t>
  </si>
  <si>
    <t>Saldoavskrivninger</t>
  </si>
  <si>
    <t>Diverse driftskostnader</t>
  </si>
  <si>
    <t>Renteinntekter</t>
  </si>
  <si>
    <t>Mottatt aksjeutbytte og gevinst ved salg av aksjer er skattefritt for aksjeselskaper.</t>
  </si>
  <si>
    <t>(Vi ser i denne boka bort fra at 3 % av mottatt aksjeutbytte er skattepliktig inntekt,</t>
  </si>
  <si>
    <t>I tillegg har vi fjernet de regnskapsmessige avskrivningene og erstattet dem med</t>
  </si>
  <si>
    <t>saldoavskrivningene (de skattemessige avskrivningene).</t>
  </si>
  <si>
    <t>Jf. rskl. § 5-4 andre ledd</t>
  </si>
  <si>
    <t>jf. skatteloven § 2-38 første, andre og femte ledd)</t>
  </si>
  <si>
    <t>Varebeholdning 1.1.x1: 3 000 à kr 50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</si>
</sst>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5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" fillId="0" borderId="0"/>
  </cellStyleXfs>
  <cellXfs count="28">
    <xf numFmtId="0" fontId="0" fillId="0" borderId="0" xfId="0"/>
    <xf numFmtId="0" fontId="6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quotePrefix="1" applyFont="1" applyAlignment="1">
      <alignment horizontal="right"/>
    </xf>
    <xf numFmtId="3" fontId="5" fillId="0" borderId="0" xfId="0" applyNumberFormat="1" applyFont="1" applyBorder="1"/>
    <xf numFmtId="3" fontId="5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5" fillId="0" borderId="0" xfId="0" quotePrefix="1" applyNumberFormat="1" applyFont="1"/>
    <xf numFmtId="164" fontId="5" fillId="0" borderId="0" xfId="0" applyNumberFormat="1" applyFont="1"/>
    <xf numFmtId="164" fontId="3" fillId="0" borderId="0" xfId="0" applyNumberFormat="1" applyFont="1"/>
    <xf numFmtId="0" fontId="5" fillId="0" borderId="0" xfId="0" applyFont="1" applyAlignment="1"/>
    <xf numFmtId="164" fontId="5" fillId="0" borderId="3" xfId="0" applyNumberFormat="1" applyFont="1" applyBorder="1"/>
    <xf numFmtId="0" fontId="9" fillId="0" borderId="0" xfId="0" applyFont="1"/>
    <xf numFmtId="3" fontId="9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1A895E2B-533C-4508-97C8-37B155F01401}"/>
    <cellStyle name="Normal 2 2 2 2" xfId="5" xr:uid="{B7755C51-CA4D-4CDD-A702-AA704431B301}"/>
    <cellStyle name="Normal 2 3" xfId="4" xr:uid="{DC97E0AC-BCB4-4E14-BA94-7EE6710369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9900-292B-40B6-B9F7-8E90E4C51436}">
  <dimension ref="A1:S86"/>
  <sheetViews>
    <sheetView showGridLines="0" topLeftCell="A51" workbookViewId="0">
      <selection activeCell="M15" sqref="M15"/>
    </sheetView>
  </sheetViews>
  <sheetFormatPr baseColWidth="10" defaultRowHeight="15.75" x14ac:dyDescent="0.25"/>
  <cols>
    <col min="1" max="1" width="4.140625" style="3" customWidth="1"/>
    <col min="2" max="2" width="3.28515625" style="3" customWidth="1"/>
    <col min="3" max="4" width="11.42578125" style="3"/>
    <col min="5" max="5" width="11.42578125" style="5" customWidth="1"/>
    <col min="6" max="6" width="3.85546875" style="5" customWidth="1"/>
    <col min="7" max="9" width="11.42578125" style="5"/>
    <col min="10" max="16384" width="11.42578125" style="3"/>
  </cols>
  <sheetData>
    <row r="1" spans="1:19" x14ac:dyDescent="0.25">
      <c r="A1" s="2" t="s">
        <v>14</v>
      </c>
      <c r="J1" s="5"/>
    </row>
    <row r="2" spans="1:19" x14ac:dyDescent="0.25">
      <c r="J2" s="5"/>
    </row>
    <row r="3" spans="1:19" x14ac:dyDescent="0.25">
      <c r="A3" s="3" t="s">
        <v>1</v>
      </c>
      <c r="B3" s="4"/>
      <c r="C3" s="3" t="s">
        <v>15</v>
      </c>
      <c r="E3" s="5">
        <v>390000</v>
      </c>
      <c r="J3" s="5"/>
    </row>
    <row r="4" spans="1:19" x14ac:dyDescent="0.25">
      <c r="B4" s="6" t="s">
        <v>8</v>
      </c>
      <c r="C4" s="3" t="s">
        <v>10</v>
      </c>
      <c r="E4" s="7">
        <v>3800000</v>
      </c>
      <c r="F4" s="7"/>
      <c r="J4" s="5"/>
    </row>
    <row r="5" spans="1:19" x14ac:dyDescent="0.25">
      <c r="B5" s="6" t="s">
        <v>3</v>
      </c>
      <c r="C5" s="3" t="s">
        <v>16</v>
      </c>
      <c r="E5" s="7">
        <v>450000</v>
      </c>
      <c r="J5" s="5"/>
    </row>
    <row r="6" spans="1:19" s="1" customFormat="1" ht="20.25" x14ac:dyDescent="0.3">
      <c r="A6" s="3"/>
      <c r="B6" s="6" t="s">
        <v>4</v>
      </c>
      <c r="C6" s="3" t="s">
        <v>17</v>
      </c>
      <c r="D6" s="3"/>
      <c r="E6" s="8">
        <f>E3+E4-E5</f>
        <v>3740000</v>
      </c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</row>
    <row r="7" spans="1:19" s="20" customFormat="1" ht="8.25" x14ac:dyDescent="0.15">
      <c r="E7" s="21"/>
      <c r="F7" s="21"/>
      <c r="G7" s="21"/>
      <c r="H7" s="21"/>
      <c r="I7" s="21"/>
      <c r="J7" s="21"/>
    </row>
    <row r="8" spans="1:19" x14ac:dyDescent="0.25">
      <c r="C8" s="3" t="s">
        <v>18</v>
      </c>
      <c r="J8" s="5"/>
    </row>
    <row r="9" spans="1:19" s="20" customFormat="1" ht="8.25" x14ac:dyDescent="0.15">
      <c r="E9" s="21"/>
      <c r="F9" s="21"/>
      <c r="G9" s="21"/>
      <c r="H9" s="21"/>
      <c r="I9" s="21"/>
      <c r="J9" s="21"/>
    </row>
    <row r="10" spans="1:19" x14ac:dyDescent="0.25">
      <c r="B10" s="4"/>
      <c r="C10" s="3" t="s">
        <v>10</v>
      </c>
      <c r="E10" s="5">
        <v>3800000</v>
      </c>
      <c r="J10" s="5"/>
    </row>
    <row r="11" spans="1:19" x14ac:dyDescent="0.25">
      <c r="B11" s="6" t="s">
        <v>3</v>
      </c>
      <c r="C11" s="3" t="s">
        <v>19</v>
      </c>
      <c r="E11" s="5">
        <f>E5-E3</f>
        <v>60000</v>
      </c>
      <c r="J11" s="5"/>
    </row>
    <row r="12" spans="1:19" s="1" customFormat="1" ht="20.25" x14ac:dyDescent="0.3">
      <c r="A12" s="3"/>
      <c r="B12" s="6" t="s">
        <v>4</v>
      </c>
      <c r="C12" s="3" t="s">
        <v>17</v>
      </c>
      <c r="D12" s="3"/>
      <c r="E12" s="8">
        <f>E10-E11</f>
        <v>3740000</v>
      </c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</row>
    <row r="13" spans="1:19" x14ac:dyDescent="0.25">
      <c r="B13" s="6"/>
      <c r="E13" s="7"/>
      <c r="J13" s="5"/>
    </row>
    <row r="14" spans="1:19" x14ac:dyDescent="0.25">
      <c r="A14" s="3" t="s">
        <v>5</v>
      </c>
      <c r="B14" s="4"/>
      <c r="C14" s="3" t="s">
        <v>15</v>
      </c>
      <c r="E14" s="5">
        <v>390000</v>
      </c>
      <c r="J14" s="5"/>
    </row>
    <row r="15" spans="1:19" x14ac:dyDescent="0.25">
      <c r="B15" s="6" t="s">
        <v>8</v>
      </c>
      <c r="C15" s="3" t="s">
        <v>10</v>
      </c>
      <c r="E15" s="7">
        <v>3800000</v>
      </c>
      <c r="J15" s="5"/>
    </row>
    <row r="16" spans="1:19" x14ac:dyDescent="0.25">
      <c r="B16" s="6" t="s">
        <v>3</v>
      </c>
      <c r="C16" s="3" t="s">
        <v>16</v>
      </c>
      <c r="E16" s="7">
        <f>E5*0.8</f>
        <v>360000</v>
      </c>
      <c r="G16" s="15" t="s">
        <v>20</v>
      </c>
      <c r="J16" s="5"/>
    </row>
    <row r="17" spans="1:18" s="1" customFormat="1" ht="20.25" x14ac:dyDescent="0.3">
      <c r="A17" s="3"/>
      <c r="B17" s="6" t="s">
        <v>4</v>
      </c>
      <c r="C17" s="3" t="s">
        <v>17</v>
      </c>
      <c r="D17" s="3"/>
      <c r="E17" s="8">
        <f>E14+E15-E16</f>
        <v>3830000</v>
      </c>
      <c r="F17" s="5"/>
      <c r="G17" s="5"/>
      <c r="H17" s="5"/>
      <c r="I17" s="5"/>
      <c r="J17" s="5"/>
      <c r="K17" s="3"/>
      <c r="L17" s="3"/>
      <c r="M17" s="3"/>
      <c r="N17" s="3"/>
      <c r="O17" s="3"/>
    </row>
    <row r="18" spans="1:18" x14ac:dyDescent="0.25">
      <c r="B18" s="6"/>
      <c r="E18" s="7"/>
      <c r="J18" s="5"/>
    </row>
    <row r="19" spans="1:18" x14ac:dyDescent="0.25">
      <c r="A19" s="3" t="s">
        <v>6</v>
      </c>
      <c r="B19" s="3" t="s">
        <v>21</v>
      </c>
      <c r="J19" s="5"/>
    </row>
    <row r="20" spans="1:18" x14ac:dyDescent="0.25">
      <c r="B20" s="3" t="s">
        <v>22</v>
      </c>
      <c r="J20" s="5"/>
    </row>
    <row r="21" spans="1:18" x14ac:dyDescent="0.25">
      <c r="J21" s="5"/>
    </row>
    <row r="22" spans="1:18" x14ac:dyDescent="0.25">
      <c r="A22" s="3" t="s">
        <v>7</v>
      </c>
      <c r="B22" s="4"/>
      <c r="C22" s="3" t="s">
        <v>15</v>
      </c>
      <c r="E22" s="3"/>
      <c r="G22" s="5">
        <v>390000</v>
      </c>
      <c r="J22" s="5"/>
    </row>
    <row r="23" spans="1:18" x14ac:dyDescent="0.25">
      <c r="B23" s="6" t="s">
        <v>8</v>
      </c>
      <c r="C23" s="3" t="s">
        <v>10</v>
      </c>
      <c r="E23" s="3"/>
      <c r="G23" s="7">
        <v>3800000</v>
      </c>
      <c r="J23" s="5"/>
    </row>
    <row r="24" spans="1:18" x14ac:dyDescent="0.25">
      <c r="B24" s="6" t="s">
        <v>3</v>
      </c>
      <c r="C24" s="3" t="s">
        <v>16</v>
      </c>
      <c r="E24" s="3"/>
      <c r="G24" s="7">
        <v>450000</v>
      </c>
      <c r="J24" s="5"/>
    </row>
    <row r="25" spans="1:18" s="1" customFormat="1" ht="20.25" x14ac:dyDescent="0.3">
      <c r="A25" s="3"/>
      <c r="B25" s="6" t="s">
        <v>4</v>
      </c>
      <c r="C25" s="3" t="s">
        <v>23</v>
      </c>
      <c r="D25" s="3"/>
      <c r="E25" s="5"/>
      <c r="F25" s="5"/>
      <c r="G25" s="8">
        <f>G22+G23-G24</f>
        <v>3740000</v>
      </c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J26" s="5"/>
    </row>
    <row r="27" spans="1:18" x14ac:dyDescent="0.25">
      <c r="B27" s="3" t="s">
        <v>24</v>
      </c>
      <c r="J27" s="5"/>
    </row>
    <row r="28" spans="1:18" x14ac:dyDescent="0.25">
      <c r="B28" s="3" t="s">
        <v>25</v>
      </c>
      <c r="J28" s="5"/>
    </row>
    <row r="29" spans="1:18" x14ac:dyDescent="0.25">
      <c r="B29" s="3" t="s">
        <v>26</v>
      </c>
      <c r="J29" s="5"/>
    </row>
    <row r="30" spans="1:18" x14ac:dyDescent="0.25">
      <c r="J30" s="5"/>
    </row>
    <row r="31" spans="1:18" x14ac:dyDescent="0.25">
      <c r="J31" s="5"/>
    </row>
    <row r="32" spans="1:18" x14ac:dyDescent="0.25">
      <c r="A32" s="2" t="s">
        <v>27</v>
      </c>
      <c r="J32" s="5"/>
    </row>
    <row r="33" spans="1:10" x14ac:dyDescent="0.25">
      <c r="J33" s="5"/>
    </row>
    <row r="34" spans="1:10" x14ac:dyDescent="0.25">
      <c r="A34" s="3" t="s">
        <v>1</v>
      </c>
      <c r="B34" s="3" t="s">
        <v>28</v>
      </c>
      <c r="J34" s="5"/>
    </row>
    <row r="35" spans="1:10" x14ac:dyDescent="0.25">
      <c r="B35" s="3" t="s">
        <v>29</v>
      </c>
      <c r="J35" s="5"/>
    </row>
    <row r="36" spans="1:10" x14ac:dyDescent="0.25">
      <c r="J36" s="5"/>
    </row>
    <row r="37" spans="1:10" x14ac:dyDescent="0.25">
      <c r="B37" s="3" t="s">
        <v>30</v>
      </c>
      <c r="J37" s="5"/>
    </row>
    <row r="38" spans="1:10" x14ac:dyDescent="0.25">
      <c r="J38" s="5"/>
    </row>
    <row r="39" spans="1:10" x14ac:dyDescent="0.25">
      <c r="A39" s="3" t="s">
        <v>5</v>
      </c>
      <c r="B39" s="3" t="s">
        <v>34</v>
      </c>
      <c r="J39" s="5"/>
    </row>
    <row r="40" spans="1:10" x14ac:dyDescent="0.25">
      <c r="B40" s="3" t="s">
        <v>31</v>
      </c>
      <c r="J40" s="5"/>
    </row>
    <row r="41" spans="1:10" x14ac:dyDescent="0.25">
      <c r="J41" s="5"/>
    </row>
    <row r="42" spans="1:10" x14ac:dyDescent="0.25">
      <c r="B42" s="3" t="s">
        <v>32</v>
      </c>
      <c r="J42" s="5"/>
    </row>
    <row r="43" spans="1:10" x14ac:dyDescent="0.25">
      <c r="B43" s="3" t="s">
        <v>33</v>
      </c>
      <c r="J43" s="5"/>
    </row>
    <row r="44" spans="1:10" x14ac:dyDescent="0.25">
      <c r="J44" s="5"/>
    </row>
    <row r="45" spans="1:10" x14ac:dyDescent="0.25">
      <c r="B45" s="3" t="s">
        <v>37</v>
      </c>
      <c r="J45" s="5"/>
    </row>
    <row r="46" spans="1:10" x14ac:dyDescent="0.25">
      <c r="B46" s="3" t="s">
        <v>35</v>
      </c>
      <c r="E46" s="16">
        <v>650000</v>
      </c>
      <c r="J46" s="5"/>
    </row>
    <row r="47" spans="1:10" x14ac:dyDescent="0.25">
      <c r="B47" s="3" t="s">
        <v>36</v>
      </c>
      <c r="E47" s="17">
        <v>1150000</v>
      </c>
      <c r="J47" s="5"/>
    </row>
    <row r="48" spans="1:10" x14ac:dyDescent="0.25">
      <c r="B48" s="3" t="s">
        <v>82</v>
      </c>
      <c r="J48" s="5"/>
    </row>
    <row r="49" spans="1:18" x14ac:dyDescent="0.25">
      <c r="A49" s="2" t="s">
        <v>38</v>
      </c>
      <c r="J49" s="5"/>
    </row>
    <row r="50" spans="1:18" x14ac:dyDescent="0.25">
      <c r="J50" s="5"/>
    </row>
    <row r="51" spans="1:18" x14ac:dyDescent="0.25">
      <c r="B51" s="4"/>
      <c r="C51" s="3" t="s">
        <v>39</v>
      </c>
      <c r="E51" s="5">
        <v>3000</v>
      </c>
      <c r="J51" s="5"/>
    </row>
    <row r="52" spans="1:18" x14ac:dyDescent="0.25">
      <c r="B52" s="6" t="s">
        <v>8</v>
      </c>
      <c r="C52" s="3" t="s">
        <v>40</v>
      </c>
      <c r="E52" s="5">
        <f>2000+4000+3000+4000</f>
        <v>13000</v>
      </c>
      <c r="J52" s="5"/>
    </row>
    <row r="53" spans="1:18" x14ac:dyDescent="0.25">
      <c r="B53" s="4" t="s">
        <v>3</v>
      </c>
      <c r="C53" s="3" t="s">
        <v>41</v>
      </c>
      <c r="E53" s="5">
        <v>14000</v>
      </c>
      <c r="J53" s="5"/>
    </row>
    <row r="54" spans="1:18" s="1" customFormat="1" ht="20.25" x14ac:dyDescent="0.3">
      <c r="A54" s="3"/>
      <c r="B54" s="6" t="s">
        <v>4</v>
      </c>
      <c r="C54" s="3" t="s">
        <v>42</v>
      </c>
      <c r="D54" s="3"/>
      <c r="E54" s="8">
        <f>E51+E52-E53</f>
        <v>2000</v>
      </c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J55" s="5"/>
    </row>
    <row r="56" spans="1:18" x14ac:dyDescent="0.25">
      <c r="C56" s="3" t="s">
        <v>43</v>
      </c>
      <c r="G56" s="5">
        <f>2000*60</f>
        <v>120000</v>
      </c>
      <c r="J56" s="5"/>
    </row>
    <row r="57" spans="1:18" x14ac:dyDescent="0.25">
      <c r="C57" s="3" t="s">
        <v>44</v>
      </c>
      <c r="G57" s="5">
        <f>4000*55</f>
        <v>220000</v>
      </c>
      <c r="J57" s="5"/>
    </row>
    <row r="58" spans="1:18" x14ac:dyDescent="0.25">
      <c r="C58" s="3" t="s">
        <v>45</v>
      </c>
      <c r="G58" s="5">
        <f>3000*70</f>
        <v>210000</v>
      </c>
      <c r="J58" s="5"/>
    </row>
    <row r="59" spans="1:18" x14ac:dyDescent="0.25">
      <c r="C59" s="3" t="s">
        <v>46</v>
      </c>
      <c r="G59" s="5">
        <f>4000*65</f>
        <v>260000</v>
      </c>
      <c r="J59" s="5"/>
    </row>
    <row r="60" spans="1:18" s="1" customFormat="1" ht="20.25" x14ac:dyDescent="0.3">
      <c r="A60" s="3"/>
      <c r="B60" s="3"/>
      <c r="C60" s="3" t="s">
        <v>47</v>
      </c>
      <c r="D60" s="3"/>
      <c r="E60" s="5"/>
      <c r="F60" s="5"/>
      <c r="G60" s="8">
        <f>SUM(G56:G59)</f>
        <v>810000</v>
      </c>
      <c r="H60" s="5"/>
      <c r="I60" s="5"/>
      <c r="J60" s="5"/>
      <c r="K60" s="3"/>
      <c r="L60" s="3"/>
      <c r="M60" s="3"/>
      <c r="N60" s="3"/>
      <c r="O60" s="3"/>
      <c r="P60" s="3"/>
    </row>
    <row r="61" spans="1:18" x14ac:dyDescent="0.25">
      <c r="J61" s="5"/>
    </row>
    <row r="62" spans="1:18" x14ac:dyDescent="0.25">
      <c r="A62" s="3" t="s">
        <v>1</v>
      </c>
      <c r="B62" s="4"/>
      <c r="C62" s="3" t="s">
        <v>84</v>
      </c>
      <c r="G62" s="5">
        <f>3000*50</f>
        <v>150000</v>
      </c>
      <c r="J62" s="5"/>
    </row>
    <row r="63" spans="1:18" x14ac:dyDescent="0.25">
      <c r="B63" s="6" t="s">
        <v>8</v>
      </c>
      <c r="C63" s="3" t="s">
        <v>48</v>
      </c>
      <c r="G63" s="5">
        <f>G60</f>
        <v>810000</v>
      </c>
      <c r="J63" s="5"/>
    </row>
    <row r="64" spans="1:18" x14ac:dyDescent="0.25">
      <c r="B64" s="4" t="s">
        <v>3</v>
      </c>
      <c r="C64" s="3" t="s">
        <v>50</v>
      </c>
      <c r="G64" s="5">
        <f>2000*70</f>
        <v>140000</v>
      </c>
      <c r="J64" s="5"/>
    </row>
    <row r="65" spans="1:18" s="1" customFormat="1" ht="20.25" x14ac:dyDescent="0.3">
      <c r="A65" s="3"/>
      <c r="B65" s="6" t="s">
        <v>4</v>
      </c>
      <c r="C65" s="3" t="s">
        <v>23</v>
      </c>
      <c r="D65" s="3"/>
      <c r="E65" s="5"/>
      <c r="F65" s="5"/>
      <c r="G65" s="8">
        <f>G62+G63-G64</f>
        <v>820000</v>
      </c>
      <c r="H65" s="5"/>
      <c r="I65" s="5"/>
      <c r="J65" s="5"/>
      <c r="K65" s="3"/>
      <c r="L65" s="3"/>
      <c r="M65" s="3"/>
      <c r="N65" s="3"/>
      <c r="O65" s="3"/>
      <c r="P65" s="3"/>
      <c r="Q65" s="3"/>
    </row>
    <row r="66" spans="1:18" x14ac:dyDescent="0.25">
      <c r="J66" s="5"/>
    </row>
    <row r="67" spans="1:18" x14ac:dyDescent="0.25">
      <c r="A67" s="3" t="s">
        <v>5</v>
      </c>
      <c r="B67" s="4"/>
      <c r="C67" s="3" t="s">
        <v>49</v>
      </c>
      <c r="G67" s="5">
        <v>150000</v>
      </c>
      <c r="J67" s="5"/>
    </row>
    <row r="68" spans="1:18" x14ac:dyDescent="0.25">
      <c r="B68" s="6" t="s">
        <v>8</v>
      </c>
      <c r="C68" s="3" t="s">
        <v>48</v>
      </c>
      <c r="G68" s="5">
        <f>G60</f>
        <v>810000</v>
      </c>
      <c r="J68" s="5"/>
    </row>
    <row r="69" spans="1:18" x14ac:dyDescent="0.25">
      <c r="B69" s="4" t="s">
        <v>3</v>
      </c>
      <c r="C69" s="3" t="s">
        <v>51</v>
      </c>
      <c r="G69" s="5">
        <f>2000*65</f>
        <v>130000</v>
      </c>
      <c r="J69" s="5"/>
    </row>
    <row r="70" spans="1:18" s="1" customFormat="1" ht="20.25" x14ac:dyDescent="0.3">
      <c r="A70" s="3"/>
      <c r="B70" s="6" t="s">
        <v>4</v>
      </c>
      <c r="C70" s="3" t="s">
        <v>23</v>
      </c>
      <c r="D70" s="3"/>
      <c r="E70" s="5"/>
      <c r="F70" s="5"/>
      <c r="G70" s="8">
        <f>G67+G68-G69</f>
        <v>830000</v>
      </c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</row>
    <row r="71" spans="1:18" x14ac:dyDescent="0.25">
      <c r="J71" s="5"/>
    </row>
    <row r="72" spans="1:18" x14ac:dyDescent="0.25">
      <c r="A72" s="3" t="s">
        <v>6</v>
      </c>
      <c r="B72" s="3" t="s">
        <v>52</v>
      </c>
      <c r="J72" s="5"/>
    </row>
    <row r="73" spans="1:18" x14ac:dyDescent="0.25">
      <c r="J73" s="5"/>
    </row>
    <row r="74" spans="1:18" x14ac:dyDescent="0.25">
      <c r="J74" s="5"/>
    </row>
    <row r="75" spans="1:18" x14ac:dyDescent="0.25">
      <c r="A75" s="2" t="s">
        <v>53</v>
      </c>
      <c r="J75" s="5"/>
    </row>
    <row r="76" spans="1:18" x14ac:dyDescent="0.25">
      <c r="J76" s="5"/>
    </row>
    <row r="77" spans="1:18" x14ac:dyDescent="0.25">
      <c r="A77" s="3" t="s">
        <v>1</v>
      </c>
      <c r="B77" s="3" t="s">
        <v>54</v>
      </c>
      <c r="J77" s="5"/>
    </row>
    <row r="78" spans="1:18" x14ac:dyDescent="0.25">
      <c r="B78" s="3" t="s">
        <v>55</v>
      </c>
      <c r="J78" s="5"/>
    </row>
    <row r="79" spans="1:18" x14ac:dyDescent="0.25">
      <c r="J79" s="5"/>
    </row>
    <row r="80" spans="1:18" x14ac:dyDescent="0.25">
      <c r="A80" s="3" t="s">
        <v>5</v>
      </c>
      <c r="B80" s="4"/>
      <c r="C80" s="3" t="s">
        <v>56</v>
      </c>
      <c r="E80" s="5">
        <v>3800</v>
      </c>
      <c r="J80" s="5"/>
    </row>
    <row r="81" spans="1:16" x14ac:dyDescent="0.25">
      <c r="B81" s="4" t="s">
        <v>3</v>
      </c>
      <c r="C81" s="3" t="s">
        <v>57</v>
      </c>
      <c r="E81" s="5">
        <v>800</v>
      </c>
      <c r="J81" s="5"/>
    </row>
    <row r="82" spans="1:16" s="1" customFormat="1" ht="20.25" x14ac:dyDescent="0.3">
      <c r="A82" s="3"/>
      <c r="B82" s="6" t="s">
        <v>4</v>
      </c>
      <c r="C82" s="3" t="s">
        <v>9</v>
      </c>
      <c r="D82" s="3"/>
      <c r="E82" s="8">
        <f>E80-E81</f>
        <v>3000</v>
      </c>
      <c r="F82" s="5"/>
      <c r="G82" s="5"/>
      <c r="H82" s="5"/>
      <c r="I82" s="5"/>
      <c r="J82" s="5"/>
      <c r="K82" s="3"/>
      <c r="L82" s="3"/>
      <c r="M82" s="3"/>
      <c r="N82" s="3"/>
      <c r="O82" s="3"/>
      <c r="P82" s="3"/>
    </row>
    <row r="83" spans="1:16" x14ac:dyDescent="0.25">
      <c r="J83" s="5"/>
    </row>
    <row r="84" spans="1:16" x14ac:dyDescent="0.25">
      <c r="B84" s="3" t="s">
        <v>58</v>
      </c>
      <c r="J84" s="5"/>
    </row>
    <row r="85" spans="1:16" x14ac:dyDescent="0.25">
      <c r="J85" s="5"/>
    </row>
    <row r="86" spans="1:16" x14ac:dyDescent="0.25">
      <c r="J86" s="5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"/>
  <sheetViews>
    <sheetView showGridLines="0" tabSelected="1" workbookViewId="0">
      <selection activeCell="M15" sqref="M15"/>
    </sheetView>
  </sheetViews>
  <sheetFormatPr baseColWidth="10" defaultRowHeight="15.75" x14ac:dyDescent="0.25"/>
  <cols>
    <col min="1" max="1" width="4.7109375" style="3" customWidth="1"/>
    <col min="2" max="2" width="3.140625" style="9" customWidth="1"/>
    <col min="3" max="3" width="22.42578125" style="3" bestFit="1" customWidth="1"/>
    <col min="4" max="4" width="6.42578125" style="3" customWidth="1"/>
    <col min="5" max="16384" width="11.42578125" style="3"/>
  </cols>
  <sheetData>
    <row r="1" spans="1:15" x14ac:dyDescent="0.25">
      <c r="A1" s="2" t="s">
        <v>59</v>
      </c>
      <c r="B1" s="10"/>
    </row>
    <row r="3" spans="1:15" x14ac:dyDescent="0.25">
      <c r="A3" s="3" t="s">
        <v>1</v>
      </c>
      <c r="B3" s="22" t="s">
        <v>60</v>
      </c>
      <c r="C3" s="22"/>
      <c r="D3" s="22"/>
      <c r="E3" s="18"/>
      <c r="F3" s="18"/>
    </row>
    <row r="4" spans="1:15" x14ac:dyDescent="0.25">
      <c r="B4" s="22"/>
      <c r="C4" s="22"/>
      <c r="D4" s="22"/>
      <c r="E4" s="18"/>
      <c r="F4" s="18"/>
    </row>
    <row r="5" spans="1:15" x14ac:dyDescent="0.25">
      <c r="B5" s="22" t="s">
        <v>62</v>
      </c>
      <c r="C5" s="22"/>
      <c r="D5" s="23" t="s">
        <v>11</v>
      </c>
      <c r="E5" s="23"/>
      <c r="F5" s="23"/>
      <c r="G5" s="22" t="s">
        <v>13</v>
      </c>
    </row>
    <row r="6" spans="1:15" x14ac:dyDescent="0.25">
      <c r="B6" s="22"/>
      <c r="C6" s="22"/>
      <c r="D6" s="24" t="s">
        <v>61</v>
      </c>
      <c r="E6" s="24"/>
      <c r="F6" s="24"/>
      <c r="G6" s="22"/>
    </row>
    <row r="7" spans="1:15" x14ac:dyDescent="0.25">
      <c r="B7" s="14"/>
      <c r="C7" s="14"/>
      <c r="D7" s="12"/>
      <c r="E7" s="12"/>
      <c r="F7" s="12"/>
      <c r="G7" s="14"/>
    </row>
    <row r="8" spans="1:15" x14ac:dyDescent="0.25">
      <c r="C8" s="25" t="s">
        <v>66</v>
      </c>
      <c r="D8" s="23" t="s">
        <v>63</v>
      </c>
      <c r="E8" s="23"/>
      <c r="F8" s="23"/>
      <c r="G8" s="22" t="s">
        <v>65</v>
      </c>
      <c r="H8" s="27">
        <f>290000*4*(41500+47000)/(2800000+3100000)</f>
        <v>17400</v>
      </c>
    </row>
    <row r="9" spans="1:15" x14ac:dyDescent="0.25">
      <c r="C9" s="25"/>
      <c r="D9" s="26" t="s">
        <v>64</v>
      </c>
      <c r="E9" s="26"/>
      <c r="F9" s="26"/>
      <c r="G9" s="22"/>
      <c r="H9" s="27"/>
    </row>
    <row r="11" spans="1:15" x14ac:dyDescent="0.25">
      <c r="A11" s="3" t="s">
        <v>5</v>
      </c>
      <c r="C11" s="3" t="s">
        <v>67</v>
      </c>
      <c r="F11" s="5">
        <v>47000</v>
      </c>
    </row>
    <row r="12" spans="1:15" x14ac:dyDescent="0.25">
      <c r="B12" s="11" t="s">
        <v>8</v>
      </c>
      <c r="C12" s="3" t="s">
        <v>68</v>
      </c>
      <c r="F12" s="5">
        <f>17400-14000</f>
        <v>3400</v>
      </c>
    </row>
    <row r="13" spans="1:15" s="1" customFormat="1" ht="20.25" x14ac:dyDescent="0.3">
      <c r="A13" s="3"/>
      <c r="B13" s="11" t="s">
        <v>4</v>
      </c>
      <c r="C13" s="3" t="s">
        <v>69</v>
      </c>
      <c r="D13" s="3"/>
      <c r="E13" s="3"/>
      <c r="F13" s="8">
        <f>SUM(F11:F12)</f>
        <v>50400</v>
      </c>
      <c r="G13" s="3"/>
      <c r="H13" s="3"/>
      <c r="I13" s="3"/>
      <c r="J13" s="3"/>
      <c r="K13" s="3"/>
      <c r="L13" s="3"/>
      <c r="M13" s="3"/>
      <c r="N13" s="3"/>
      <c r="O13" s="3"/>
    </row>
    <row r="16" spans="1:15" x14ac:dyDescent="0.25">
      <c r="A16" s="2" t="s">
        <v>70</v>
      </c>
    </row>
    <row r="18" spans="1:15" x14ac:dyDescent="0.25">
      <c r="A18" s="3" t="s">
        <v>71</v>
      </c>
    </row>
    <row r="19" spans="1:15" x14ac:dyDescent="0.25">
      <c r="A19" s="3" t="s">
        <v>72</v>
      </c>
    </row>
    <row r="21" spans="1:15" x14ac:dyDescent="0.25">
      <c r="A21" s="3" t="s">
        <v>73</v>
      </c>
      <c r="F21" s="19">
        <f>400000*0.015*4</f>
        <v>24000</v>
      </c>
    </row>
    <row r="24" spans="1:15" x14ac:dyDescent="0.25">
      <c r="A24" s="2" t="s">
        <v>12</v>
      </c>
    </row>
    <row r="26" spans="1:15" x14ac:dyDescent="0.25">
      <c r="B26" s="4"/>
      <c r="C26" s="13" t="s">
        <v>74</v>
      </c>
      <c r="E26" s="5">
        <v>10000000</v>
      </c>
    </row>
    <row r="27" spans="1:15" x14ac:dyDescent="0.25">
      <c r="B27" s="4" t="s">
        <v>3</v>
      </c>
      <c r="C27" s="3" t="s">
        <v>75</v>
      </c>
      <c r="E27" s="5">
        <v>300000</v>
      </c>
    </row>
    <row r="28" spans="1:15" x14ac:dyDescent="0.25">
      <c r="B28" s="4" t="s">
        <v>3</v>
      </c>
      <c r="C28" s="3" t="s">
        <v>76</v>
      </c>
      <c r="E28" s="5">
        <v>8600000</v>
      </c>
    </row>
    <row r="29" spans="1:15" x14ac:dyDescent="0.25">
      <c r="B29" s="6" t="s">
        <v>8</v>
      </c>
      <c r="C29" s="3" t="s">
        <v>77</v>
      </c>
      <c r="E29" s="5">
        <v>2000</v>
      </c>
    </row>
    <row r="30" spans="1:15" x14ac:dyDescent="0.25">
      <c r="B30" s="4" t="s">
        <v>3</v>
      </c>
      <c r="C30" s="3" t="s">
        <v>0</v>
      </c>
      <c r="E30" s="5">
        <v>82000</v>
      </c>
    </row>
    <row r="31" spans="1:15" s="1" customFormat="1" ht="20.25" x14ac:dyDescent="0.3">
      <c r="A31" s="3"/>
      <c r="B31" s="6" t="s">
        <v>4</v>
      </c>
      <c r="C31" s="3" t="s">
        <v>2</v>
      </c>
      <c r="D31" s="3"/>
      <c r="E31" s="8">
        <f>E26-E27-E28+E29-E30</f>
        <v>1020000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B32" s="13"/>
    </row>
    <row r="33" spans="2:2" x14ac:dyDescent="0.25">
      <c r="B33" s="13" t="s">
        <v>78</v>
      </c>
    </row>
    <row r="34" spans="2:2" x14ac:dyDescent="0.25">
      <c r="B34" s="13" t="s">
        <v>79</v>
      </c>
    </row>
    <row r="35" spans="2:2" x14ac:dyDescent="0.25">
      <c r="B35" s="13" t="s">
        <v>83</v>
      </c>
    </row>
    <row r="36" spans="2:2" x14ac:dyDescent="0.25">
      <c r="B36" s="13"/>
    </row>
    <row r="37" spans="2:2" x14ac:dyDescent="0.25">
      <c r="B37" s="13" t="s">
        <v>80</v>
      </c>
    </row>
    <row r="38" spans="2:2" x14ac:dyDescent="0.25">
      <c r="B38" s="13" t="s">
        <v>81</v>
      </c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  <row r="42" spans="2:2" x14ac:dyDescent="0.25">
      <c r="B42" s="13"/>
    </row>
    <row r="43" spans="2:2" x14ac:dyDescent="0.25">
      <c r="B43" s="13"/>
    </row>
  </sheetData>
  <mergeCells count="10">
    <mergeCell ref="C8:C9"/>
    <mergeCell ref="D8:F8"/>
    <mergeCell ref="D9:F9"/>
    <mergeCell ref="G8:G9"/>
    <mergeCell ref="H8:H9"/>
    <mergeCell ref="B3:D4"/>
    <mergeCell ref="G5:G6"/>
    <mergeCell ref="B5:C6"/>
    <mergeCell ref="D5:F5"/>
    <mergeCell ref="D6:F6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4.15 - 4.18</vt:lpstr>
      <vt:lpstr>4.19 - 4.21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2022-01-09T17:54:23Z</dcterms:modified>
</cp:coreProperties>
</file>