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Mine dokumenter\Lærebok finans\7. utgave\Excel løsninger\"/>
    </mc:Choice>
  </mc:AlternateContent>
  <xr:revisionPtr revIDLastSave="0" documentId="13_ncr:1_{328F8F16-5E8F-48D7-8293-BD0568D3B3CB}" xr6:coauthVersionLast="47" xr6:coauthVersionMax="47" xr10:uidLastSave="{00000000-0000-0000-0000-000000000000}"/>
  <bookViews>
    <workbookView xWindow="-105" yWindow="0" windowWidth="19410" windowHeight="20985" activeTab="6" xr2:uid="{00000000-000D-0000-FFFF-FFFF00000000}"/>
  </bookViews>
  <sheets>
    <sheet name="Opp 1" sheetId="3" r:id="rId1"/>
    <sheet name="Opp 2" sheetId="6" r:id="rId2"/>
    <sheet name="Opp 3" sheetId="5" r:id="rId3"/>
    <sheet name="Opp 4" sheetId="4" r:id="rId4"/>
    <sheet name="Opp 5" sheetId="1" r:id="rId5"/>
    <sheet name="Opp 6" sheetId="8" r:id="rId6"/>
    <sheet name="Opp 7" sheetId="7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5" l="1"/>
  <c r="E8" i="5"/>
  <c r="E3" i="5"/>
  <c r="E4" i="5"/>
  <c r="E5" i="5"/>
  <c r="E6" i="5"/>
  <c r="E2" i="5"/>
  <c r="C7" i="5"/>
  <c r="B7" i="5"/>
  <c r="C19" i="5"/>
  <c r="C20" i="5" s="1"/>
  <c r="C21" i="5" s="1"/>
  <c r="C22" i="5" s="1"/>
  <c r="C23" i="5" s="1"/>
  <c r="C12" i="5"/>
  <c r="C13" i="5" s="1"/>
  <c r="C14" i="5" s="1"/>
  <c r="C15" i="5" s="1"/>
  <c r="D7" i="8"/>
  <c r="D8" i="8"/>
  <c r="D9" i="8"/>
  <c r="D10" i="8"/>
  <c r="D11" i="8"/>
  <c r="D6" i="8"/>
  <c r="G3" i="6"/>
  <c r="G2" i="6"/>
  <c r="D15" i="5" l="1"/>
  <c r="C16" i="5"/>
  <c r="D22" i="5"/>
  <c r="B4" i="3"/>
  <c r="C4" i="3"/>
  <c r="D4" i="3"/>
  <c r="E4" i="3"/>
  <c r="F4" i="3"/>
  <c r="G4" i="3"/>
  <c r="B8" i="3"/>
  <c r="B9" i="3"/>
  <c r="H2" i="6"/>
  <c r="H3" i="6"/>
  <c r="B8" i="5"/>
  <c r="C8" i="5"/>
  <c r="B9" i="5"/>
  <c r="C9" i="5"/>
  <c r="B6" i="4"/>
  <c r="B7" i="4"/>
  <c r="B8" i="4"/>
  <c r="B10" i="1"/>
  <c r="B11" i="1"/>
  <c r="B12" i="1"/>
  <c r="B13" i="1"/>
  <c r="B14" i="1"/>
  <c r="B15" i="1"/>
  <c r="H18" i="1"/>
  <c r="B22" i="1" s="1"/>
  <c r="H19" i="1"/>
  <c r="B23" i="1" s="1"/>
  <c r="H20" i="1"/>
  <c r="B24" i="1" s="1"/>
  <c r="B25" i="1"/>
  <c r="B26" i="1"/>
  <c r="B27" i="1"/>
  <c r="H3" i="7"/>
  <c r="B14" i="7" s="1"/>
  <c r="B15" i="7" s="1"/>
  <c r="H4" i="7"/>
  <c r="H5" i="7"/>
  <c r="D14" i="7" s="1"/>
  <c r="D15" i="7" s="1"/>
  <c r="H6" i="7"/>
  <c r="H7" i="7"/>
  <c r="H8" i="7"/>
  <c r="H9" i="7"/>
  <c r="F14" i="7" s="1"/>
  <c r="F15" i="7" s="1"/>
  <c r="H10" i="7"/>
  <c r="H11" i="7"/>
  <c r="H14" i="7" s="1"/>
  <c r="H15" i="7" s="1"/>
  <c r="C14" i="7"/>
  <c r="C15" i="7" s="1"/>
  <c r="E14" i="7"/>
  <c r="E15" i="7" s="1"/>
  <c r="G14" i="7"/>
  <c r="G15" i="7" s="1"/>
  <c r="B7" i="3" l="1"/>
  <c r="B6" i="3"/>
  <c r="B10" i="3"/>
</calcChain>
</file>

<file path=xl/sharedStrings.xml><?xml version="1.0" encoding="utf-8"?>
<sst xmlns="http://schemas.openxmlformats.org/spreadsheetml/2006/main" count="91" uniqueCount="57">
  <si>
    <t>År</t>
  </si>
  <si>
    <t>Driftsresultat</t>
  </si>
  <si>
    <t>Avskrivninger</t>
  </si>
  <si>
    <t>Kontantstrøm</t>
  </si>
  <si>
    <t>Nåverdi (15%)</t>
  </si>
  <si>
    <t>Internrente</t>
  </si>
  <si>
    <t>Gjennomsnitt resultat</t>
  </si>
  <si>
    <t>Gjennomsnitt kapital</t>
  </si>
  <si>
    <t>ARR</t>
  </si>
  <si>
    <t>Payback</t>
  </si>
  <si>
    <t>Prosjekt A</t>
  </si>
  <si>
    <t>Prosjekt B</t>
  </si>
  <si>
    <t>Prosjekt</t>
  </si>
  <si>
    <t>A</t>
  </si>
  <si>
    <t>B</t>
  </si>
  <si>
    <t>Nåverdi</t>
  </si>
  <si>
    <t>Investeringsutgift</t>
  </si>
  <si>
    <t>Årlig besparelse</t>
  </si>
  <si>
    <t>Levetid (år)</t>
  </si>
  <si>
    <t>Avkastningskrav</t>
  </si>
  <si>
    <t>Nåverdi (12 %)</t>
  </si>
  <si>
    <t>Prosjekt C</t>
  </si>
  <si>
    <t>Payback A</t>
  </si>
  <si>
    <t>Payback B</t>
  </si>
  <si>
    <t>Payback C</t>
  </si>
  <si>
    <t>Nåverdi A</t>
  </si>
  <si>
    <t>Nåverdi B</t>
  </si>
  <si>
    <t>Nåverdi C</t>
  </si>
  <si>
    <t>Internrente A</t>
  </si>
  <si>
    <t>Internrente B</t>
  </si>
  <si>
    <t>Internrente C</t>
  </si>
  <si>
    <t>Gjennomsnitt</t>
  </si>
  <si>
    <t>ARR (1) for A</t>
  </si>
  <si>
    <t>ARR (1) for B</t>
  </si>
  <si>
    <t>ARR (1) for C</t>
  </si>
  <si>
    <t>ARR (2) for A</t>
  </si>
  <si>
    <t>ARR (2) for B</t>
  </si>
  <si>
    <t>ARR (2) for C</t>
  </si>
  <si>
    <t>Hvis ikke delbare</t>
  </si>
  <si>
    <t>1, 2, 4 og 6</t>
  </si>
  <si>
    <t>Investering</t>
  </si>
  <si>
    <t>Nåverdiindeks</t>
  </si>
  <si>
    <t>Rangering</t>
  </si>
  <si>
    <t>Delbare</t>
  </si>
  <si>
    <t>2, 1 og 4, pluss 1/3 av 5 eller 6</t>
  </si>
  <si>
    <t>C</t>
  </si>
  <si>
    <t>D</t>
  </si>
  <si>
    <t>E</t>
  </si>
  <si>
    <t>F</t>
  </si>
  <si>
    <t>G</t>
  </si>
  <si>
    <t>H</t>
  </si>
  <si>
    <t>I</t>
  </si>
  <si>
    <t>EF</t>
  </si>
  <si>
    <t>NVI</t>
  </si>
  <si>
    <t>Tilbakebetaling</t>
  </si>
  <si>
    <t>Tilbakebetalt</t>
  </si>
  <si>
    <t>B -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</si>
</sst>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0.0\ %"/>
    <numFmt numFmtId="166" formatCode="_ * #,##0_ ;_ * \-#,##0_ ;_ * &quot;-&quot;??_ ;_ @_ "/>
    <numFmt numFmtId="167" formatCode="#,##0.0"/>
    <numFmt numFmtId="168" formatCode="0.0000"/>
    <numFmt numFmtId="169" formatCode="0.000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5" xfId="0" applyNumberFormat="1" applyBorder="1"/>
    <xf numFmtId="0" fontId="0" fillId="0" borderId="5" xfId="0" applyBorder="1"/>
    <xf numFmtId="0" fontId="0" fillId="2" borderId="6" xfId="0" applyFill="1" applyBorder="1"/>
    <xf numFmtId="0" fontId="0" fillId="3" borderId="1" xfId="0" applyFill="1" applyBorder="1"/>
    <xf numFmtId="3" fontId="0" fillId="3" borderId="1" xfId="0" applyNumberFormat="1" applyFill="1" applyBorder="1"/>
    <xf numFmtId="0" fontId="0" fillId="0" borderId="4" xfId="0" applyBorder="1"/>
    <xf numFmtId="0" fontId="0" fillId="0" borderId="7" xfId="0" applyBorder="1"/>
    <xf numFmtId="3" fontId="0" fillId="0" borderId="7" xfId="0" applyNumberFormat="1" applyBorder="1"/>
    <xf numFmtId="3" fontId="0" fillId="4" borderId="4" xfId="0" applyNumberFormat="1" applyFill="1" applyBorder="1"/>
    <xf numFmtId="165" fontId="0" fillId="4" borderId="7" xfId="0" applyNumberFormat="1" applyFill="1" applyBorder="1"/>
    <xf numFmtId="3" fontId="0" fillId="4" borderId="7" xfId="0" applyNumberFormat="1" applyFill="1" applyBorder="1"/>
    <xf numFmtId="166" fontId="0" fillId="4" borderId="7" xfId="2" applyNumberFormat="1" applyFont="1" applyFill="1" applyBorder="1"/>
    <xf numFmtId="165" fontId="0" fillId="4" borderId="5" xfId="1" applyNumberFormat="1" applyFont="1" applyFill="1" applyBorder="1"/>
    <xf numFmtId="0" fontId="0" fillId="5" borderId="4" xfId="0" applyFill="1" applyBorder="1"/>
    <xf numFmtId="0" fontId="0" fillId="5" borderId="7" xfId="0" applyFill="1" applyBorder="1"/>
    <xf numFmtId="0" fontId="0" fillId="5" borderId="5" xfId="0" applyFill="1" applyBorder="1"/>
    <xf numFmtId="0" fontId="0" fillId="2" borderId="1" xfId="0" applyFill="1" applyBorder="1" applyAlignment="1">
      <alignment horizontal="left"/>
    </xf>
    <xf numFmtId="167" fontId="0" fillId="4" borderId="4" xfId="0" applyNumberFormat="1" applyFill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3" fontId="0" fillId="4" borderId="5" xfId="0" applyNumberFormat="1" applyFill="1" applyBorder="1"/>
    <xf numFmtId="0" fontId="0" fillId="2" borderId="4" xfId="0" applyFill="1" applyBorder="1"/>
    <xf numFmtId="0" fontId="0" fillId="4" borderId="7" xfId="0" applyFill="1" applyBorder="1"/>
    <xf numFmtId="9" fontId="0" fillId="4" borderId="5" xfId="0" applyNumberFormat="1" applyFill="1" applyBorder="1"/>
    <xf numFmtId="0" fontId="0" fillId="2" borderId="8" xfId="0" applyFill="1" applyBorder="1" applyAlignment="1">
      <alignment horizontal="center"/>
    </xf>
    <xf numFmtId="9" fontId="0" fillId="4" borderId="9" xfId="1" applyFont="1" applyFill="1" applyBorder="1"/>
    <xf numFmtId="169" fontId="0" fillId="4" borderId="10" xfId="1" applyNumberFormat="1" applyFont="1" applyFill="1" applyBorder="1"/>
    <xf numFmtId="166" fontId="0" fillId="4" borderId="10" xfId="2" applyNumberFormat="1" applyFont="1" applyFill="1" applyBorder="1"/>
    <xf numFmtId="9" fontId="0" fillId="4" borderId="10" xfId="0" applyNumberFormat="1" applyFill="1" applyBorder="1"/>
    <xf numFmtId="9" fontId="0" fillId="4" borderId="11" xfId="0" applyNumberFormat="1" applyFill="1" applyBorder="1"/>
    <xf numFmtId="3" fontId="0" fillId="0" borderId="2" xfId="0" applyNumberFormat="1" applyBorder="1"/>
    <xf numFmtId="166" fontId="0" fillId="0" borderId="4" xfId="2" applyNumberFormat="1" applyFont="1" applyBorder="1"/>
    <xf numFmtId="3" fontId="0" fillId="0" borderId="12" xfId="0" applyNumberFormat="1" applyBorder="1"/>
    <xf numFmtId="166" fontId="0" fillId="0" borderId="7" xfId="2" applyNumberFormat="1" applyFont="1" applyBorder="1"/>
    <xf numFmtId="3" fontId="0" fillId="0" borderId="3" xfId="0" applyNumberFormat="1" applyBorder="1"/>
    <xf numFmtId="166" fontId="0" fillId="0" borderId="5" xfId="2" applyNumberFormat="1" applyFont="1" applyBorder="1"/>
    <xf numFmtId="9" fontId="0" fillId="4" borderId="4" xfId="1" applyFont="1" applyFill="1" applyBorder="1"/>
    <xf numFmtId="9" fontId="0" fillId="4" borderId="7" xfId="1" applyFont="1" applyFill="1" applyBorder="1"/>
    <xf numFmtId="9" fontId="0" fillId="4" borderId="5" xfId="1" applyFont="1" applyFill="1" applyBorder="1"/>
    <xf numFmtId="0" fontId="0" fillId="3" borderId="4" xfId="0" applyFill="1" applyBorder="1"/>
    <xf numFmtId="166" fontId="0" fillId="3" borderId="7" xfId="2" applyNumberFormat="1" applyFont="1" applyFill="1" applyBorder="1"/>
    <xf numFmtId="166" fontId="0" fillId="3" borderId="5" xfId="2" applyNumberFormat="1" applyFont="1" applyFill="1" applyBorder="1"/>
    <xf numFmtId="0" fontId="0" fillId="5" borderId="4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165" fontId="0" fillId="4" borderId="9" xfId="0" applyNumberFormat="1" applyFill="1" applyBorder="1"/>
    <xf numFmtId="165" fontId="0" fillId="4" borderId="11" xfId="0" applyNumberFormat="1" applyFill="1" applyBorder="1"/>
    <xf numFmtId="167" fontId="0" fillId="4" borderId="4" xfId="0" applyNumberFormat="1" applyFill="1" applyBorder="1" applyAlignment="1">
      <alignment horizontal="center"/>
    </xf>
    <xf numFmtId="167" fontId="0" fillId="4" borderId="5" xfId="0" applyNumberFormat="1" applyFill="1" applyBorder="1" applyAlignment="1">
      <alignment horizontal="center"/>
    </xf>
    <xf numFmtId="0" fontId="1" fillId="6" borderId="0" xfId="0" applyFont="1" applyFill="1"/>
    <xf numFmtId="0" fontId="0" fillId="6" borderId="0" xfId="0" applyFill="1"/>
    <xf numFmtId="0" fontId="1" fillId="2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7" borderId="5" xfId="0" applyNumberFormat="1" applyFill="1" applyBorder="1"/>
    <xf numFmtId="0" fontId="0" fillId="7" borderId="4" xfId="0" applyFill="1" applyBorder="1"/>
    <xf numFmtId="10" fontId="0" fillId="7" borderId="7" xfId="0" applyNumberFormat="1" applyFill="1" applyBorder="1"/>
    <xf numFmtId="0" fontId="0" fillId="2" borderId="4" xfId="0" applyFill="1" applyBorder="1" applyAlignment="1">
      <alignment horizontal="center"/>
    </xf>
    <xf numFmtId="0" fontId="0" fillId="6" borderId="4" xfId="0" applyFill="1" applyBorder="1"/>
    <xf numFmtId="0" fontId="0" fillId="6" borderId="7" xfId="0" applyFill="1" applyBorder="1"/>
    <xf numFmtId="2" fontId="0" fillId="6" borderId="7" xfId="0" applyNumberFormat="1" applyFill="1" applyBorder="1"/>
    <xf numFmtId="166" fontId="0" fillId="6" borderId="7" xfId="2" applyNumberFormat="1" applyFont="1" applyFill="1" applyBorder="1"/>
    <xf numFmtId="0" fontId="0" fillId="6" borderId="5" xfId="0" applyFill="1" applyBorder="1"/>
    <xf numFmtId="165" fontId="0" fillId="6" borderId="5" xfId="0" applyNumberFormat="1" applyFill="1" applyBorder="1"/>
    <xf numFmtId="0" fontId="1" fillId="9" borderId="4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3" fontId="0" fillId="6" borderId="7" xfId="0" applyNumberFormat="1" applyFill="1" applyBorder="1"/>
    <xf numFmtId="3" fontId="0" fillId="6" borderId="5" xfId="0" applyNumberFormat="1" applyFill="1" applyBorder="1"/>
    <xf numFmtId="0" fontId="2" fillId="9" borderId="1" xfId="0" applyFont="1" applyFill="1" applyBorder="1" applyAlignment="1">
      <alignment horizontal="center"/>
    </xf>
    <xf numFmtId="2" fontId="0" fillId="8" borderId="7" xfId="0" applyNumberFormat="1" applyFill="1" applyBorder="1" applyAlignment="1">
      <alignment horizontal="center"/>
    </xf>
    <xf numFmtId="2" fontId="0" fillId="8" borderId="5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4" xfId="0" applyFill="1" applyBorder="1"/>
    <xf numFmtId="0" fontId="0" fillId="10" borderId="7" xfId="0" applyFill="1" applyBorder="1" applyAlignment="1">
      <alignment horizontal="center"/>
    </xf>
    <xf numFmtId="3" fontId="0" fillId="10" borderId="7" xfId="0" applyNumberFormat="1" applyFill="1" applyBorder="1"/>
    <xf numFmtId="0" fontId="0" fillId="10" borderId="7" xfId="0" applyFill="1" applyBorder="1"/>
    <xf numFmtId="0" fontId="0" fillId="10" borderId="5" xfId="0" applyFill="1" applyBorder="1" applyAlignment="1">
      <alignment horizontal="center"/>
    </xf>
    <xf numFmtId="0" fontId="0" fillId="10" borderId="5" xfId="0" applyFill="1" applyBorder="1"/>
    <xf numFmtId="166" fontId="0" fillId="10" borderId="4" xfId="0" applyNumberFormat="1" applyFill="1" applyBorder="1"/>
    <xf numFmtId="168" fontId="0" fillId="10" borderId="7" xfId="0" applyNumberFormat="1" applyFill="1" applyBorder="1"/>
  </cellXfs>
  <cellStyles count="3">
    <cellStyle name="Komma" xfId="2" builtinId="3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zoomScale="150" zoomScaleNormal="150" workbookViewId="0">
      <selection activeCell="H13" sqref="H13"/>
    </sheetView>
  </sheetViews>
  <sheetFormatPr baseColWidth="10" defaultColWidth="9.140625" defaultRowHeight="12.75" x14ac:dyDescent="0.2"/>
  <cols>
    <col min="1" max="1" width="18.85546875" bestFit="1" customWidth="1"/>
    <col min="2" max="256" width="11.42578125" customWidth="1"/>
  </cols>
  <sheetData>
    <row r="1" spans="1:7" x14ac:dyDescent="0.2">
      <c r="A1" s="8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</row>
    <row r="2" spans="1:7" x14ac:dyDescent="0.2">
      <c r="A2" s="3" t="s">
        <v>1</v>
      </c>
      <c r="B2" s="5">
        <v>-75000</v>
      </c>
      <c r="C2" s="5">
        <v>30000</v>
      </c>
      <c r="D2" s="5">
        <v>30000</v>
      </c>
      <c r="E2" s="5">
        <v>20000</v>
      </c>
      <c r="F2" s="5">
        <v>-10000</v>
      </c>
      <c r="G2" s="5">
        <v>-10000</v>
      </c>
    </row>
    <row r="3" spans="1:7" x14ac:dyDescent="0.2">
      <c r="A3" s="4" t="s">
        <v>2</v>
      </c>
      <c r="B3" s="7"/>
      <c r="C3" s="6">
        <v>15000</v>
      </c>
      <c r="D3" s="6">
        <v>15000</v>
      </c>
      <c r="E3" s="6">
        <v>15000</v>
      </c>
      <c r="F3" s="6">
        <v>15000</v>
      </c>
      <c r="G3" s="6">
        <v>15000</v>
      </c>
    </row>
    <row r="4" spans="1:7" x14ac:dyDescent="0.2">
      <c r="A4" s="9" t="s">
        <v>3</v>
      </c>
      <c r="B4" s="10">
        <f t="shared" ref="B4:G4" si="0">SUM(B2:B3)</f>
        <v>-75000</v>
      </c>
      <c r="C4" s="10">
        <f t="shared" si="0"/>
        <v>45000</v>
      </c>
      <c r="D4" s="10">
        <f t="shared" si="0"/>
        <v>45000</v>
      </c>
      <c r="E4" s="10">
        <f t="shared" si="0"/>
        <v>35000</v>
      </c>
      <c r="F4" s="10">
        <f t="shared" si="0"/>
        <v>5000</v>
      </c>
      <c r="G4" s="10">
        <f t="shared" si="0"/>
        <v>5000</v>
      </c>
    </row>
    <row r="6" spans="1:7" x14ac:dyDescent="0.2">
      <c r="A6" s="19" t="s">
        <v>4</v>
      </c>
      <c r="B6" s="14">
        <f>B4+NPV(15 %,C4:G4)</f>
        <v>26514.617850540308</v>
      </c>
    </row>
    <row r="7" spans="1:7" x14ac:dyDescent="0.2">
      <c r="A7" s="20" t="s">
        <v>5</v>
      </c>
      <c r="B7" s="15">
        <f>IRR(B4:G4)</f>
        <v>0.3487265031460709</v>
      </c>
    </row>
    <row r="8" spans="1:7" x14ac:dyDescent="0.2">
      <c r="A8" s="20" t="s">
        <v>6</v>
      </c>
      <c r="B8" s="16">
        <f>AVERAGE(C2:G2)</f>
        <v>12000</v>
      </c>
    </row>
    <row r="9" spans="1:7" x14ac:dyDescent="0.2">
      <c r="A9" s="20" t="s">
        <v>7</v>
      </c>
      <c r="B9" s="17">
        <f>-B2/2</f>
        <v>37500</v>
      </c>
    </row>
    <row r="10" spans="1:7" x14ac:dyDescent="0.2">
      <c r="A10" s="21" t="s">
        <v>8</v>
      </c>
      <c r="B10" s="18">
        <f>B8/B9</f>
        <v>0.32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"/>
  <sheetViews>
    <sheetView zoomScale="150" zoomScaleNormal="150" workbookViewId="0">
      <selection activeCell="G10" sqref="G10"/>
    </sheetView>
  </sheetViews>
  <sheetFormatPr baseColWidth="10" defaultColWidth="9.140625" defaultRowHeight="12.75" x14ac:dyDescent="0.2"/>
  <cols>
    <col min="1" max="6" width="11.42578125" customWidth="1"/>
    <col min="7" max="7" width="13.28515625" bestFit="1" customWidth="1"/>
    <col min="8" max="256" width="11.42578125" customWidth="1"/>
  </cols>
  <sheetData>
    <row r="1" spans="1:8" x14ac:dyDescent="0.2">
      <c r="A1" s="22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70" t="s">
        <v>54</v>
      </c>
      <c r="H1" s="71" t="s">
        <v>5</v>
      </c>
    </row>
    <row r="2" spans="1:8" x14ac:dyDescent="0.2">
      <c r="A2" s="11" t="s">
        <v>10</v>
      </c>
      <c r="B2" s="5">
        <v>-4200000</v>
      </c>
      <c r="C2" s="5">
        <v>1700000</v>
      </c>
      <c r="D2" s="5">
        <v>1700000</v>
      </c>
      <c r="E2" s="5">
        <v>1700000</v>
      </c>
      <c r="F2" s="3"/>
      <c r="G2" s="54">
        <f>-B2/C2</f>
        <v>2.4705882352941178</v>
      </c>
      <c r="H2" s="52">
        <f>IRR(B2:E2)</f>
        <v>0.10373547857116039</v>
      </c>
    </row>
    <row r="3" spans="1:8" x14ac:dyDescent="0.2">
      <c r="A3" s="7" t="s">
        <v>11</v>
      </c>
      <c r="B3" s="6">
        <v>-4200000</v>
      </c>
      <c r="C3" s="6">
        <v>1700000</v>
      </c>
      <c r="D3" s="6">
        <v>1700000</v>
      </c>
      <c r="E3" s="6">
        <v>1700000</v>
      </c>
      <c r="F3" s="41">
        <v>1700000</v>
      </c>
      <c r="G3" s="55">
        <f>-B3/C3</f>
        <v>2.4705882352941178</v>
      </c>
      <c r="H3" s="53">
        <f>IRR(B3:F3)</f>
        <v>0.2250424636807884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zoomScale="120" zoomScaleNormal="120" workbookViewId="0">
      <selection activeCell="J16" sqref="J16"/>
    </sheetView>
  </sheetViews>
  <sheetFormatPr baseColWidth="10" defaultColWidth="9.140625" defaultRowHeight="12.75" x14ac:dyDescent="0.2"/>
  <cols>
    <col min="1" max="3" width="11.42578125" customWidth="1"/>
    <col min="4" max="4" width="5.7109375" customWidth="1"/>
    <col min="5" max="256" width="11.42578125" customWidth="1"/>
  </cols>
  <sheetData>
    <row r="1" spans="1:5" x14ac:dyDescent="0.2">
      <c r="A1" s="2" t="s">
        <v>12</v>
      </c>
      <c r="B1" s="2" t="s">
        <v>13</v>
      </c>
      <c r="C1" s="2" t="s">
        <v>14</v>
      </c>
      <c r="E1" s="63" t="s">
        <v>56</v>
      </c>
    </row>
    <row r="2" spans="1:5" x14ac:dyDescent="0.2">
      <c r="A2" s="24">
        <v>0</v>
      </c>
      <c r="B2" s="5">
        <v>-180000</v>
      </c>
      <c r="C2" s="5">
        <v>-400000</v>
      </c>
      <c r="E2" s="13">
        <f>C2-B2</f>
        <v>-220000</v>
      </c>
    </row>
    <row r="3" spans="1:5" x14ac:dyDescent="0.2">
      <c r="A3" s="25">
        <v>1</v>
      </c>
      <c r="B3" s="13">
        <v>55000</v>
      </c>
      <c r="C3" s="13">
        <v>122000</v>
      </c>
      <c r="E3" s="13">
        <f t="shared" ref="E3:E6" si="0">C3-B3</f>
        <v>67000</v>
      </c>
    </row>
    <row r="4" spans="1:5" x14ac:dyDescent="0.2">
      <c r="A4" s="25">
        <v>2</v>
      </c>
      <c r="B4" s="13">
        <v>60000</v>
      </c>
      <c r="C4" s="13">
        <v>133000</v>
      </c>
      <c r="E4" s="13">
        <f t="shared" si="0"/>
        <v>73000</v>
      </c>
    </row>
    <row r="5" spans="1:5" x14ac:dyDescent="0.2">
      <c r="A5" s="25">
        <v>3</v>
      </c>
      <c r="B5" s="13">
        <v>40000</v>
      </c>
      <c r="C5" s="13">
        <v>96000</v>
      </c>
      <c r="E5" s="13">
        <f t="shared" si="0"/>
        <v>56000</v>
      </c>
    </row>
    <row r="6" spans="1:5" x14ac:dyDescent="0.2">
      <c r="A6" s="26">
        <v>4</v>
      </c>
      <c r="B6" s="6">
        <v>89000</v>
      </c>
      <c r="C6" s="6">
        <v>170000</v>
      </c>
      <c r="E6" s="6">
        <f t="shared" si="0"/>
        <v>81000</v>
      </c>
    </row>
    <row r="7" spans="1:5" x14ac:dyDescent="0.2">
      <c r="A7" s="19" t="s">
        <v>9</v>
      </c>
      <c r="B7" s="23">
        <f>D15</f>
        <v>3.2808988764044944</v>
      </c>
      <c r="C7" s="23">
        <f>D22</f>
        <v>3.2882352941176469</v>
      </c>
      <c r="E7" s="61"/>
    </row>
    <row r="8" spans="1:5" x14ac:dyDescent="0.2">
      <c r="A8" s="20" t="s">
        <v>5</v>
      </c>
      <c r="B8" s="15">
        <f>IRR(B2:B6)</f>
        <v>0.12487967989317084</v>
      </c>
      <c r="C8" s="15">
        <f>IRR(C2:C6)</f>
        <v>0.11003871793220243</v>
      </c>
      <c r="E8" s="62">
        <f>IRR(E2:E6)</f>
        <v>9.718142416820541E-2</v>
      </c>
    </row>
    <row r="9" spans="1:5" x14ac:dyDescent="0.2">
      <c r="A9" s="21" t="s">
        <v>15</v>
      </c>
      <c r="B9" s="27">
        <f>B2+NPV(8%,B3:B6)</f>
        <v>19537.201683724066</v>
      </c>
      <c r="C9" s="27">
        <f>C2+NPV(8%,C3:C6)</f>
        <v>28151.996176433517</v>
      </c>
      <c r="E9" s="60">
        <f>E2+NPV(8%,E3:E6)</f>
        <v>8614.7944927094213</v>
      </c>
    </row>
    <row r="11" spans="1:5" x14ac:dyDescent="0.2">
      <c r="A11" s="2" t="s">
        <v>12</v>
      </c>
      <c r="B11" s="2" t="s">
        <v>13</v>
      </c>
      <c r="C11" s="2" t="s">
        <v>55</v>
      </c>
    </row>
    <row r="12" spans="1:5" x14ac:dyDescent="0.2">
      <c r="A12" s="24">
        <v>0</v>
      </c>
      <c r="B12" s="5">
        <v>-180000</v>
      </c>
      <c r="C12" s="13">
        <f>B12</f>
        <v>-180000</v>
      </c>
    </row>
    <row r="13" spans="1:5" x14ac:dyDescent="0.2">
      <c r="A13" s="25">
        <v>1</v>
      </c>
      <c r="B13" s="13">
        <v>55000</v>
      </c>
      <c r="C13" s="13">
        <f>C12+B13</f>
        <v>-125000</v>
      </c>
    </row>
    <row r="14" spans="1:5" x14ac:dyDescent="0.2">
      <c r="A14" s="25">
        <v>2</v>
      </c>
      <c r="B14" s="13">
        <v>60000</v>
      </c>
      <c r="C14" s="13">
        <f>C13+B14</f>
        <v>-65000</v>
      </c>
    </row>
    <row r="15" spans="1:5" x14ac:dyDescent="0.2">
      <c r="A15" s="25">
        <v>3</v>
      </c>
      <c r="B15" s="13">
        <v>40000</v>
      </c>
      <c r="C15" s="13">
        <f>C14+B15</f>
        <v>-25000</v>
      </c>
      <c r="D15" s="59">
        <f>A15+-C15/B16</f>
        <v>3.2808988764044944</v>
      </c>
    </row>
    <row r="16" spans="1:5" x14ac:dyDescent="0.2">
      <c r="A16" s="26">
        <v>4</v>
      </c>
      <c r="B16" s="6">
        <v>89000</v>
      </c>
      <c r="C16" s="6">
        <f>C15+B16</f>
        <v>64000</v>
      </c>
    </row>
    <row r="18" spans="1:4" x14ac:dyDescent="0.2">
      <c r="A18" s="2" t="s">
        <v>12</v>
      </c>
      <c r="B18" s="58" t="s">
        <v>14</v>
      </c>
      <c r="C18" s="2" t="s">
        <v>55</v>
      </c>
    </row>
    <row r="19" spans="1:4" x14ac:dyDescent="0.2">
      <c r="A19" s="24">
        <v>0</v>
      </c>
      <c r="B19" s="5">
        <v>-400000</v>
      </c>
      <c r="C19" s="13">
        <f>B19</f>
        <v>-400000</v>
      </c>
    </row>
    <row r="20" spans="1:4" x14ac:dyDescent="0.2">
      <c r="A20" s="25">
        <v>1</v>
      </c>
      <c r="B20" s="13">
        <v>122000</v>
      </c>
      <c r="C20" s="13">
        <f>C19+B20</f>
        <v>-278000</v>
      </c>
    </row>
    <row r="21" spans="1:4" x14ac:dyDescent="0.2">
      <c r="A21" s="25">
        <v>2</v>
      </c>
      <c r="B21" s="13">
        <v>133000</v>
      </c>
      <c r="C21" s="13">
        <f>C20+B21</f>
        <v>-145000</v>
      </c>
    </row>
    <row r="22" spans="1:4" x14ac:dyDescent="0.2">
      <c r="A22" s="25">
        <v>3</v>
      </c>
      <c r="B22" s="13">
        <v>96000</v>
      </c>
      <c r="C22" s="13">
        <f>C21+B22</f>
        <v>-49000</v>
      </c>
      <c r="D22" s="59">
        <f>A22+-C22/B23</f>
        <v>3.2882352941176469</v>
      </c>
    </row>
    <row r="23" spans="1:4" x14ac:dyDescent="0.2">
      <c r="A23" s="26">
        <v>4</v>
      </c>
      <c r="B23" s="6">
        <v>170000</v>
      </c>
      <c r="C23" s="6">
        <f>C22+B23</f>
        <v>121000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zoomScale="190" zoomScaleNormal="190" workbookViewId="0">
      <selection activeCell="G18" sqref="G18"/>
    </sheetView>
  </sheetViews>
  <sheetFormatPr baseColWidth="10" defaultColWidth="9.140625" defaultRowHeight="12.75" x14ac:dyDescent="0.2"/>
  <cols>
    <col min="1" max="1" width="14.7109375" bestFit="1" customWidth="1"/>
    <col min="2" max="2" width="14.42578125" bestFit="1" customWidth="1"/>
    <col min="3" max="256" width="11.42578125" customWidth="1"/>
  </cols>
  <sheetData>
    <row r="1" spans="1:2" x14ac:dyDescent="0.2">
      <c r="A1" s="19" t="s">
        <v>16</v>
      </c>
      <c r="B1" s="14">
        <v>-4750000</v>
      </c>
    </row>
    <row r="2" spans="1:2" x14ac:dyDescent="0.2">
      <c r="A2" s="20" t="s">
        <v>17</v>
      </c>
      <c r="B2" s="16">
        <v>920000</v>
      </c>
    </row>
    <row r="3" spans="1:2" x14ac:dyDescent="0.2">
      <c r="A3" s="20" t="s">
        <v>18</v>
      </c>
      <c r="B3" s="29">
        <v>8</v>
      </c>
    </row>
    <row r="4" spans="1:2" x14ac:dyDescent="0.2">
      <c r="A4" s="21" t="s">
        <v>19</v>
      </c>
      <c r="B4" s="30">
        <v>0.12</v>
      </c>
    </row>
    <row r="5" spans="1:2" x14ac:dyDescent="0.2">
      <c r="A5" s="64"/>
      <c r="B5" s="64"/>
    </row>
    <row r="6" spans="1:2" x14ac:dyDescent="0.2">
      <c r="A6" s="65" t="s">
        <v>9</v>
      </c>
      <c r="B6" s="66">
        <f>-B1/B2</f>
        <v>5.1630434782608692</v>
      </c>
    </row>
    <row r="7" spans="1:2" x14ac:dyDescent="0.2">
      <c r="A7" s="65" t="s">
        <v>20</v>
      </c>
      <c r="B7" s="67">
        <f>PV(B4,B3,-B2)+B1</f>
        <v>-179771.41450849641</v>
      </c>
    </row>
    <row r="8" spans="1:2" x14ac:dyDescent="0.2">
      <c r="A8" s="68" t="s">
        <v>5</v>
      </c>
      <c r="B8" s="69">
        <f>RATE(B3,B2,B1)</f>
        <v>0.10908037463916101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7"/>
  <sheetViews>
    <sheetView zoomScale="130" zoomScaleNormal="130" workbookViewId="0">
      <selection activeCell="M23" sqref="M23"/>
    </sheetView>
  </sheetViews>
  <sheetFormatPr baseColWidth="10" defaultColWidth="9.140625" defaultRowHeight="12.75" x14ac:dyDescent="0.2"/>
  <cols>
    <col min="1" max="1" width="14.28515625" bestFit="1" customWidth="1"/>
    <col min="2" max="256" width="11.42578125" customWidth="1"/>
  </cols>
  <sheetData>
    <row r="1" spans="1:7" x14ac:dyDescent="0.2">
      <c r="A1" s="1" t="s">
        <v>0</v>
      </c>
      <c r="B1" s="31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</row>
    <row r="2" spans="1:7" x14ac:dyDescent="0.2">
      <c r="A2" s="12" t="s">
        <v>10</v>
      </c>
      <c r="B2" s="5">
        <v>-100000</v>
      </c>
      <c r="C2" s="5">
        <v>40000</v>
      </c>
      <c r="D2" s="5">
        <v>50000</v>
      </c>
      <c r="E2" s="5">
        <v>50000</v>
      </c>
      <c r="F2" s="5">
        <v>50000</v>
      </c>
      <c r="G2" s="5">
        <v>60000</v>
      </c>
    </row>
    <row r="3" spans="1:7" x14ac:dyDescent="0.2">
      <c r="A3" s="12" t="s">
        <v>11</v>
      </c>
      <c r="B3" s="13">
        <v>-100000</v>
      </c>
      <c r="C3" s="13">
        <v>60000</v>
      </c>
      <c r="D3" s="13">
        <v>25000</v>
      </c>
      <c r="E3" s="13">
        <v>40000</v>
      </c>
      <c r="F3" s="13">
        <v>60000</v>
      </c>
      <c r="G3" s="13">
        <v>70000</v>
      </c>
    </row>
    <row r="4" spans="1:7" x14ac:dyDescent="0.2">
      <c r="A4" s="7" t="s">
        <v>21</v>
      </c>
      <c r="B4" s="6">
        <v>-100000</v>
      </c>
      <c r="C4" s="6">
        <v>30000</v>
      </c>
      <c r="D4" s="6">
        <v>40000</v>
      </c>
      <c r="E4" s="6">
        <v>50000</v>
      </c>
      <c r="F4" s="6">
        <v>65000</v>
      </c>
      <c r="G4" s="6">
        <v>80000</v>
      </c>
    </row>
    <row r="6" spans="1:7" x14ac:dyDescent="0.2">
      <c r="A6" s="19" t="s">
        <v>19</v>
      </c>
      <c r="B6" s="32">
        <v>0.24</v>
      </c>
    </row>
    <row r="7" spans="1:7" x14ac:dyDescent="0.2">
      <c r="A7" s="20" t="s">
        <v>22</v>
      </c>
      <c r="B7" s="33">
        <v>2.2000000000000002</v>
      </c>
    </row>
    <row r="8" spans="1:7" x14ac:dyDescent="0.2">
      <c r="A8" s="20" t="s">
        <v>23</v>
      </c>
      <c r="B8" s="33">
        <v>2.375</v>
      </c>
    </row>
    <row r="9" spans="1:7" x14ac:dyDescent="0.2">
      <c r="A9" s="20" t="s">
        <v>24</v>
      </c>
      <c r="B9" s="33">
        <v>2.6</v>
      </c>
    </row>
    <row r="10" spans="1:7" x14ac:dyDescent="0.2">
      <c r="A10" s="20" t="s">
        <v>25</v>
      </c>
      <c r="B10" s="34">
        <f>B2+NPV($B$6,C2:G2)</f>
        <v>32615.782074711198</v>
      </c>
    </row>
    <row r="11" spans="1:7" x14ac:dyDescent="0.2">
      <c r="A11" s="20" t="s">
        <v>26</v>
      </c>
      <c r="B11" s="34">
        <f>B3+NPV($B$6,C3:G3)</f>
        <v>34881.650000728288</v>
      </c>
    </row>
    <row r="12" spans="1:7" x14ac:dyDescent="0.2">
      <c r="A12" s="20" t="s">
        <v>27</v>
      </c>
      <c r="B12" s="34">
        <f>B4+NPV($B$6,C4:G4)</f>
        <v>31214.382675895642</v>
      </c>
    </row>
    <row r="13" spans="1:7" x14ac:dyDescent="0.2">
      <c r="A13" s="20" t="s">
        <v>28</v>
      </c>
      <c r="B13" s="35">
        <f>IRR(B2:G2)</f>
        <v>0.3802208934924034</v>
      </c>
    </row>
    <row r="14" spans="1:7" x14ac:dyDescent="0.2">
      <c r="A14" s="20" t="s">
        <v>29</v>
      </c>
      <c r="B14" s="35">
        <f>IRR(B3:G3)</f>
        <v>0.39319889136260877</v>
      </c>
    </row>
    <row r="15" spans="1:7" x14ac:dyDescent="0.2">
      <c r="A15" s="21" t="s">
        <v>30</v>
      </c>
      <c r="B15" s="36">
        <f>IRR(B4:G4)</f>
        <v>0.35885108029901924</v>
      </c>
    </row>
    <row r="17" spans="1:8" x14ac:dyDescent="0.2">
      <c r="A17" s="1" t="s">
        <v>0</v>
      </c>
      <c r="B17" s="31">
        <v>0</v>
      </c>
      <c r="C17" s="2">
        <v>1</v>
      </c>
      <c r="D17" s="2">
        <v>2</v>
      </c>
      <c r="E17" s="2">
        <v>3</v>
      </c>
      <c r="F17" s="2">
        <v>4</v>
      </c>
      <c r="G17" s="2">
        <v>5</v>
      </c>
      <c r="H17" s="28" t="s">
        <v>31</v>
      </c>
    </row>
    <row r="18" spans="1:8" x14ac:dyDescent="0.2">
      <c r="A18" s="12" t="s">
        <v>10</v>
      </c>
      <c r="B18" s="5">
        <v>-100000</v>
      </c>
      <c r="C18" s="5">
        <v>20000</v>
      </c>
      <c r="D18" s="5">
        <v>30000</v>
      </c>
      <c r="E18" s="5">
        <v>30000</v>
      </c>
      <c r="F18" s="5">
        <v>30000</v>
      </c>
      <c r="G18" s="37">
        <v>40000</v>
      </c>
      <c r="H18" s="38">
        <f>AVERAGE(C18:G18)</f>
        <v>30000</v>
      </c>
    </row>
    <row r="19" spans="1:8" x14ac:dyDescent="0.2">
      <c r="A19" s="12" t="s">
        <v>11</v>
      </c>
      <c r="B19" s="13">
        <v>-100000</v>
      </c>
      <c r="C19" s="13">
        <v>40000</v>
      </c>
      <c r="D19" s="13">
        <v>5000</v>
      </c>
      <c r="E19" s="13">
        <v>20000</v>
      </c>
      <c r="F19" s="13">
        <v>40000</v>
      </c>
      <c r="G19" s="39">
        <v>50000</v>
      </c>
      <c r="H19" s="40">
        <f>AVERAGE(C19:G19)</f>
        <v>31000</v>
      </c>
    </row>
    <row r="20" spans="1:8" x14ac:dyDescent="0.2">
      <c r="A20" s="7" t="s">
        <v>21</v>
      </c>
      <c r="B20" s="6">
        <v>-100000</v>
      </c>
      <c r="C20" s="6">
        <v>10000</v>
      </c>
      <c r="D20" s="6">
        <v>20000</v>
      </c>
      <c r="E20" s="6">
        <v>30000</v>
      </c>
      <c r="F20" s="6">
        <v>45000</v>
      </c>
      <c r="G20" s="41">
        <v>60000</v>
      </c>
      <c r="H20" s="42">
        <f>AVERAGE(C20:G20)</f>
        <v>33000</v>
      </c>
    </row>
    <row r="22" spans="1:8" x14ac:dyDescent="0.2">
      <c r="A22" s="19" t="s">
        <v>32</v>
      </c>
      <c r="B22" s="43">
        <f>-H18/B18</f>
        <v>0.3</v>
      </c>
    </row>
    <row r="23" spans="1:8" x14ac:dyDescent="0.2">
      <c r="A23" s="20" t="s">
        <v>33</v>
      </c>
      <c r="B23" s="44">
        <f>-H19/B19</f>
        <v>0.31</v>
      </c>
    </row>
    <row r="24" spans="1:8" x14ac:dyDescent="0.2">
      <c r="A24" s="20" t="s">
        <v>34</v>
      </c>
      <c r="B24" s="44">
        <f>-H20/B20</f>
        <v>0.33</v>
      </c>
    </row>
    <row r="25" spans="1:8" x14ac:dyDescent="0.2">
      <c r="A25" s="20" t="s">
        <v>35</v>
      </c>
      <c r="B25" s="44">
        <f>-H18/(B18/2)</f>
        <v>0.6</v>
      </c>
    </row>
    <row r="26" spans="1:8" x14ac:dyDescent="0.2">
      <c r="A26" s="20" t="s">
        <v>36</v>
      </c>
      <c r="B26" s="44">
        <f>-H19/(B19/2)</f>
        <v>0.62</v>
      </c>
    </row>
    <row r="27" spans="1:8" x14ac:dyDescent="0.2">
      <c r="A27" s="21" t="s">
        <v>37</v>
      </c>
      <c r="B27" s="45">
        <f>-H20/(B20/2)</f>
        <v>0.66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13"/>
  <sheetViews>
    <sheetView zoomScale="160" zoomScaleNormal="160" workbookViewId="0">
      <selection activeCell="G4" sqref="G4"/>
    </sheetView>
  </sheetViews>
  <sheetFormatPr baseColWidth="10" defaultColWidth="11.42578125" defaultRowHeight="12.75" x14ac:dyDescent="0.2"/>
  <cols>
    <col min="1" max="1" width="15" bestFit="1" customWidth="1"/>
    <col min="4" max="4" width="14.28515625" customWidth="1"/>
  </cols>
  <sheetData>
    <row r="2" spans="1:5" x14ac:dyDescent="0.2">
      <c r="A2" s="56" t="s">
        <v>38</v>
      </c>
      <c r="B2" s="56" t="s">
        <v>39</v>
      </c>
    </row>
    <row r="5" spans="1:5" x14ac:dyDescent="0.2">
      <c r="A5" s="72" t="s">
        <v>12</v>
      </c>
      <c r="B5" s="72" t="s">
        <v>40</v>
      </c>
      <c r="C5" s="72" t="s">
        <v>15</v>
      </c>
      <c r="D5" s="77" t="s">
        <v>41</v>
      </c>
      <c r="E5" s="77" t="s">
        <v>42</v>
      </c>
    </row>
    <row r="6" spans="1:5" x14ac:dyDescent="0.2">
      <c r="A6" s="73">
        <v>1</v>
      </c>
      <c r="B6" s="75">
        <v>10000</v>
      </c>
      <c r="C6" s="75">
        <v>5000</v>
      </c>
      <c r="D6" s="78">
        <f>C6/B6</f>
        <v>0.5</v>
      </c>
      <c r="E6" s="73">
        <v>2</v>
      </c>
    </row>
    <row r="7" spans="1:5" x14ac:dyDescent="0.2">
      <c r="A7" s="73">
        <v>2</v>
      </c>
      <c r="B7" s="75">
        <v>5000</v>
      </c>
      <c r="C7" s="75">
        <v>5000</v>
      </c>
      <c r="D7" s="78">
        <f t="shared" ref="D7:D11" si="0">C7/B7</f>
        <v>1</v>
      </c>
      <c r="E7" s="73">
        <v>1</v>
      </c>
    </row>
    <row r="8" spans="1:5" x14ac:dyDescent="0.2">
      <c r="A8" s="73">
        <v>3</v>
      </c>
      <c r="B8" s="75">
        <v>90000</v>
      </c>
      <c r="C8" s="75">
        <v>10000</v>
      </c>
      <c r="D8" s="78">
        <f t="shared" si="0"/>
        <v>0.1111111111111111</v>
      </c>
      <c r="E8" s="73">
        <v>5</v>
      </c>
    </row>
    <row r="9" spans="1:5" x14ac:dyDescent="0.2">
      <c r="A9" s="73">
        <v>4</v>
      </c>
      <c r="B9" s="75">
        <v>60000</v>
      </c>
      <c r="C9" s="75">
        <v>15000</v>
      </c>
      <c r="D9" s="78">
        <f t="shared" si="0"/>
        <v>0.25</v>
      </c>
      <c r="E9" s="73">
        <v>3</v>
      </c>
    </row>
    <row r="10" spans="1:5" x14ac:dyDescent="0.2">
      <c r="A10" s="73">
        <v>5</v>
      </c>
      <c r="B10" s="75">
        <v>75000</v>
      </c>
      <c r="C10" s="75">
        <v>15000</v>
      </c>
      <c r="D10" s="78">
        <f t="shared" si="0"/>
        <v>0.2</v>
      </c>
      <c r="E10" s="73">
        <v>4</v>
      </c>
    </row>
    <row r="11" spans="1:5" x14ac:dyDescent="0.2">
      <c r="A11" s="74">
        <v>6</v>
      </c>
      <c r="B11" s="76">
        <v>15000</v>
      </c>
      <c r="C11" s="76">
        <v>3000</v>
      </c>
      <c r="D11" s="79">
        <f t="shared" si="0"/>
        <v>0.2</v>
      </c>
      <c r="E11" s="74">
        <v>4</v>
      </c>
    </row>
    <row r="13" spans="1:5" x14ac:dyDescent="0.2">
      <c r="A13" s="56" t="s">
        <v>43</v>
      </c>
      <c r="B13" s="56" t="s">
        <v>44</v>
      </c>
      <c r="C13" s="57"/>
      <c r="D13" s="57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6"/>
  <sheetViews>
    <sheetView tabSelected="1" zoomScale="170" zoomScaleNormal="170" workbookViewId="0">
      <selection activeCell="E25" sqref="E25"/>
    </sheetView>
  </sheetViews>
  <sheetFormatPr baseColWidth="10" defaultColWidth="9.140625" defaultRowHeight="12.75" x14ac:dyDescent="0.2"/>
  <cols>
    <col min="1" max="256" width="11.42578125" customWidth="1"/>
  </cols>
  <sheetData>
    <row r="1" spans="1:8" x14ac:dyDescent="0.2">
      <c r="A1" s="2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80" t="s">
        <v>15</v>
      </c>
    </row>
    <row r="2" spans="1:8" x14ac:dyDescent="0.2">
      <c r="A2" s="81" t="s">
        <v>12</v>
      </c>
      <c r="B2" s="81"/>
      <c r="C2" s="81"/>
      <c r="D2" s="81"/>
      <c r="E2" s="81"/>
      <c r="F2" s="81"/>
      <c r="G2" s="81"/>
      <c r="H2" s="46"/>
    </row>
    <row r="3" spans="1:8" x14ac:dyDescent="0.2">
      <c r="A3" s="82" t="s">
        <v>13</v>
      </c>
      <c r="B3" s="83">
        <v>-1000</v>
      </c>
      <c r="C3" s="84">
        <v>-200</v>
      </c>
      <c r="D3" s="84">
        <v>100</v>
      </c>
      <c r="E3" s="84">
        <v>400</v>
      </c>
      <c r="F3" s="84">
        <v>800</v>
      </c>
      <c r="G3" s="83">
        <v>1500</v>
      </c>
      <c r="H3" s="47">
        <f>B3+NPV(0.12,C3:G3)</f>
        <v>545.41480461080141</v>
      </c>
    </row>
    <row r="4" spans="1:8" x14ac:dyDescent="0.2">
      <c r="A4" s="82" t="s">
        <v>14</v>
      </c>
      <c r="B4" s="84">
        <v>-200</v>
      </c>
      <c r="C4" s="84">
        <v>100</v>
      </c>
      <c r="D4" s="84">
        <v>100</v>
      </c>
      <c r="E4" s="84">
        <v>100</v>
      </c>
      <c r="F4" s="84">
        <v>100</v>
      </c>
      <c r="G4" s="84"/>
      <c r="H4" s="47">
        <f t="shared" ref="H4:H11" si="0">B4+NPV(0.12,C4:G4)</f>
        <v>103.73493466264051</v>
      </c>
    </row>
    <row r="5" spans="1:8" x14ac:dyDescent="0.2">
      <c r="A5" s="82" t="s">
        <v>45</v>
      </c>
      <c r="B5" s="83">
        <v>-1700</v>
      </c>
      <c r="C5" s="84">
        <v>720</v>
      </c>
      <c r="D5" s="84">
        <v>720</v>
      </c>
      <c r="E5" s="84">
        <v>720</v>
      </c>
      <c r="F5" s="84">
        <v>720</v>
      </c>
      <c r="G5" s="84">
        <v>720</v>
      </c>
      <c r="H5" s="47">
        <f t="shared" si="0"/>
        <v>895.43886568840298</v>
      </c>
    </row>
    <row r="6" spans="1:8" x14ac:dyDescent="0.2">
      <c r="A6" s="82" t="s">
        <v>46</v>
      </c>
      <c r="B6" s="84"/>
      <c r="C6" s="83">
        <v>-2000</v>
      </c>
      <c r="D6" s="84">
        <v>600</v>
      </c>
      <c r="E6" s="84">
        <v>700</v>
      </c>
      <c r="F6" s="84">
        <v>800</v>
      </c>
      <c r="G6" s="84">
        <v>900</v>
      </c>
      <c r="H6" s="47">
        <f t="shared" si="0"/>
        <v>209.94684715631846</v>
      </c>
    </row>
    <row r="7" spans="1:8" x14ac:dyDescent="0.2">
      <c r="A7" s="82" t="s">
        <v>47</v>
      </c>
      <c r="B7" s="83">
        <v>-1000</v>
      </c>
      <c r="C7" s="84">
        <v>250</v>
      </c>
      <c r="D7" s="84">
        <v>250</v>
      </c>
      <c r="E7" s="84">
        <v>250</v>
      </c>
      <c r="F7" s="84">
        <v>250</v>
      </c>
      <c r="G7" s="84">
        <v>250</v>
      </c>
      <c r="H7" s="47">
        <f t="shared" si="0"/>
        <v>-98.805949413748976</v>
      </c>
    </row>
    <row r="8" spans="1:8" x14ac:dyDescent="0.2">
      <c r="A8" s="82" t="s">
        <v>48</v>
      </c>
      <c r="B8" s="84">
        <v>100</v>
      </c>
      <c r="C8" s="84">
        <v>400</v>
      </c>
      <c r="D8" s="84">
        <v>400</v>
      </c>
      <c r="E8" s="84">
        <v>400</v>
      </c>
      <c r="F8" s="84">
        <v>-650</v>
      </c>
      <c r="G8" s="84"/>
      <c r="H8" s="47">
        <f t="shared" si="0"/>
        <v>647.6457563254894</v>
      </c>
    </row>
    <row r="9" spans="1:8" x14ac:dyDescent="0.2">
      <c r="A9" s="82" t="s">
        <v>49</v>
      </c>
      <c r="B9" s="83">
        <v>-2700</v>
      </c>
      <c r="C9" s="83">
        <v>1100</v>
      </c>
      <c r="D9" s="83">
        <v>1100</v>
      </c>
      <c r="E9" s="83">
        <v>1100</v>
      </c>
      <c r="F9" s="83">
        <v>1200</v>
      </c>
      <c r="G9" s="83">
        <v>1300</v>
      </c>
      <c r="H9" s="47">
        <f t="shared" si="0"/>
        <v>1442.2910015637071</v>
      </c>
    </row>
    <row r="10" spans="1:8" x14ac:dyDescent="0.2">
      <c r="A10" s="82" t="s">
        <v>50</v>
      </c>
      <c r="B10" s="84">
        <v>-700</v>
      </c>
      <c r="C10" s="84">
        <v>420</v>
      </c>
      <c r="D10" s="84">
        <v>420</v>
      </c>
      <c r="E10" s="84">
        <v>420</v>
      </c>
      <c r="F10" s="84"/>
      <c r="G10" s="84"/>
      <c r="H10" s="47">
        <f t="shared" si="0"/>
        <v>308.76913265306098</v>
      </c>
    </row>
    <row r="11" spans="1:8" x14ac:dyDescent="0.2">
      <c r="A11" s="85" t="s">
        <v>51</v>
      </c>
      <c r="B11" s="86">
        <v>-600</v>
      </c>
      <c r="C11" s="86">
        <v>300</v>
      </c>
      <c r="D11" s="86">
        <v>300</v>
      </c>
      <c r="E11" s="86">
        <v>300</v>
      </c>
      <c r="F11" s="86">
        <v>300</v>
      </c>
      <c r="G11" s="86">
        <v>300</v>
      </c>
      <c r="H11" s="48">
        <f t="shared" si="0"/>
        <v>481.43286070350109</v>
      </c>
    </row>
    <row r="13" spans="1:8" x14ac:dyDescent="0.2">
      <c r="A13" s="2" t="s">
        <v>12</v>
      </c>
      <c r="B13" s="2" t="s">
        <v>13</v>
      </c>
      <c r="C13" s="2" t="s">
        <v>14</v>
      </c>
      <c r="D13" s="2" t="s">
        <v>45</v>
      </c>
      <c r="E13" s="2" t="s">
        <v>52</v>
      </c>
      <c r="F13" s="2" t="s">
        <v>49</v>
      </c>
      <c r="G13" s="2" t="s">
        <v>50</v>
      </c>
      <c r="H13" s="2" t="s">
        <v>51</v>
      </c>
    </row>
    <row r="14" spans="1:8" x14ac:dyDescent="0.2">
      <c r="A14" s="49" t="s">
        <v>15</v>
      </c>
      <c r="B14" s="87">
        <f>H3</f>
        <v>545.41480461080141</v>
      </c>
      <c r="C14" s="87">
        <f>H4</f>
        <v>103.73493466264051</v>
      </c>
      <c r="D14" s="87">
        <f>H5</f>
        <v>895.43886568840298</v>
      </c>
      <c r="E14" s="87">
        <f>H7+H8</f>
        <v>548.83980691174042</v>
      </c>
      <c r="F14" s="87">
        <f>H9</f>
        <v>1442.2910015637071</v>
      </c>
      <c r="G14" s="87">
        <f>H10</f>
        <v>308.76913265306098</v>
      </c>
      <c r="H14" s="87">
        <f>H11</f>
        <v>481.43286070350109</v>
      </c>
    </row>
    <row r="15" spans="1:8" x14ac:dyDescent="0.2">
      <c r="A15" s="50" t="s">
        <v>53</v>
      </c>
      <c r="B15" s="88">
        <f>B14/-B3</f>
        <v>0.54541480461080138</v>
      </c>
      <c r="C15" s="88">
        <f>C14/-B4</f>
        <v>0.51867467331320261</v>
      </c>
      <c r="D15" s="88">
        <f>D14/-B5</f>
        <v>0.52672874452259</v>
      </c>
      <c r="E15" s="88">
        <f>E14/(-B7-B8)</f>
        <v>0.60982200767971162</v>
      </c>
      <c r="F15" s="88">
        <f>F14/-B9</f>
        <v>0.53418185243100269</v>
      </c>
      <c r="G15" s="88">
        <f>G14/-B10</f>
        <v>0.44109876093294426</v>
      </c>
      <c r="H15" s="88">
        <f>H14/-B11</f>
        <v>0.80238810117250181</v>
      </c>
    </row>
    <row r="16" spans="1:8" x14ac:dyDescent="0.2">
      <c r="A16" s="51" t="s">
        <v>42</v>
      </c>
      <c r="B16" s="86">
        <v>3</v>
      </c>
      <c r="C16" s="86">
        <v>6</v>
      </c>
      <c r="D16" s="86">
        <v>5</v>
      </c>
      <c r="E16" s="86">
        <v>2</v>
      </c>
      <c r="F16" s="86">
        <v>4</v>
      </c>
      <c r="G16" s="86">
        <v>7</v>
      </c>
      <c r="H16" s="86">
        <v>1</v>
      </c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Opp 1</vt:lpstr>
      <vt:lpstr>Opp 2</vt:lpstr>
      <vt:lpstr>Opp 3</vt:lpstr>
      <vt:lpstr>Opp 4</vt:lpstr>
      <vt:lpstr>Opp 5</vt:lpstr>
      <vt:lpstr>Opp 6</vt:lpstr>
      <vt:lpstr>Opp 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 Bredesen</dc:creator>
  <cp:keywords/>
  <dc:description/>
  <cp:lastModifiedBy>Ivar Bredesen</cp:lastModifiedBy>
  <cp:revision/>
  <dcterms:created xsi:type="dcterms:W3CDTF">2001-08-18T11:24:26Z</dcterms:created>
  <dcterms:modified xsi:type="dcterms:W3CDTF">2023-06-22T16:47:15Z</dcterms:modified>
  <cp:category/>
  <cp:contentStatus/>
</cp:coreProperties>
</file>