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defaultThemeVersion="124226"/>
  <xr:revisionPtr revIDLastSave="0" documentId="13_ncr:1_{61E97E4A-F0A4-483F-ADC4-E4D7445235F3}" xr6:coauthVersionLast="47" xr6:coauthVersionMax="47" xr10:uidLastSave="{00000000-0000-0000-0000-000000000000}"/>
  <bookViews>
    <workbookView xWindow="4500" yWindow="2655" windowWidth="23400" windowHeight="12630" xr2:uid="{00000000-000D-0000-FFFF-FFFF00000000}"/>
  </bookViews>
  <sheets>
    <sheet name="4.22" sheetId="5" r:id="rId1"/>
    <sheet name="4.23" sheetId="6" r:id="rId2"/>
    <sheet name="4.24" sheetId="22" r:id="rId3"/>
    <sheet name="Oppgave 4.24 – Avskrivninger" sheetId="23" r:id="rId4"/>
    <sheet name="4.25 " sheetId="18" r:id="rId5"/>
    <sheet name="4.25 Resultat" sheetId="19" r:id="rId6"/>
    <sheet name="4.25e Forskjeller" sheetId="20" r:id="rId7"/>
    <sheet name="4.26" sheetId="12" r:id="rId8"/>
    <sheet name="4.27" sheetId="2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2" l="1"/>
  <c r="G29" i="5"/>
  <c r="C18" i="22"/>
  <c r="F33" i="19"/>
  <c r="F26" i="19"/>
  <c r="F21" i="19"/>
  <c r="F19" i="19"/>
  <c r="F13" i="19"/>
  <c r="F11" i="19"/>
  <c r="F10" i="19"/>
  <c r="F9" i="19"/>
  <c r="F6" i="19"/>
  <c r="F5" i="19"/>
  <c r="E12" i="20"/>
  <c r="C27" i="20"/>
  <c r="C26" i="20"/>
  <c r="C25" i="20"/>
  <c r="C24" i="20"/>
  <c r="G16" i="23" l="1"/>
  <c r="F15" i="23"/>
  <c r="F18" i="23" s="1"/>
  <c r="E15" i="23"/>
  <c r="E18" i="23" s="1"/>
  <c r="G13" i="23"/>
  <c r="G12" i="23"/>
  <c r="G11" i="23"/>
  <c r="G15" i="23" s="1"/>
  <c r="G18" i="23" s="1"/>
  <c r="C70" i="22"/>
  <c r="C62" i="22"/>
  <c r="C57" i="22"/>
  <c r="E40" i="22"/>
  <c r="F40" i="22" s="1"/>
  <c r="C40" i="22"/>
  <c r="C35" i="22"/>
  <c r="C42" i="22" s="1"/>
  <c r="C45" i="22" s="1"/>
  <c r="E33" i="22"/>
  <c r="E35" i="22" s="1"/>
  <c r="E42" i="22" s="1"/>
  <c r="E45" i="22" s="1"/>
  <c r="C11" i="22"/>
  <c r="C13" i="22" s="1"/>
  <c r="C20" i="22" s="1"/>
  <c r="E23" i="23" l="1"/>
  <c r="G23" i="23" s="1"/>
  <c r="G25" i="23" s="1"/>
  <c r="F23" i="23"/>
  <c r="F25" i="23"/>
  <c r="C67" i="22"/>
  <c r="F35" i="22"/>
  <c r="F43" i="22" s="1"/>
  <c r="C63" i="22" s="1"/>
  <c r="C64" i="22" s="1"/>
  <c r="C66" i="22" s="1"/>
  <c r="C68" i="22" l="1"/>
  <c r="C72" i="22" s="1"/>
  <c r="E25" i="23"/>
  <c r="C74" i="22" l="1"/>
  <c r="C22" i="22"/>
  <c r="C24" i="22" s="1"/>
  <c r="G24" i="19"/>
  <c r="F7" i="19"/>
  <c r="H64" i="18"/>
  <c r="G59" i="18"/>
  <c r="H58" i="18"/>
  <c r="G58" i="18"/>
  <c r="G60" i="18" s="1"/>
  <c r="F58" i="18"/>
  <c r="F59" i="18" s="1"/>
  <c r="F60" i="18" s="1"/>
  <c r="E58" i="18"/>
  <c r="D58" i="18"/>
  <c r="H57" i="18"/>
  <c r="H56" i="18"/>
  <c r="H55" i="18"/>
  <c r="D44" i="18"/>
  <c r="F22" i="19" l="1"/>
  <c r="C28" i="20"/>
  <c r="E11" i="20" s="1"/>
  <c r="E13" i="20" s="1"/>
  <c r="F13" i="20" s="1"/>
  <c r="F17" i="20" s="1"/>
  <c r="F14" i="19"/>
  <c r="F15" i="19" s="1"/>
  <c r="D59" i="18"/>
  <c r="H59" i="18" s="1"/>
  <c r="H60" i="18" s="1"/>
  <c r="E59" i="18"/>
  <c r="E60" i="18" s="1"/>
  <c r="F24" i="19" l="1"/>
  <c r="F29" i="19" s="1"/>
  <c r="F34" i="19" s="1"/>
  <c r="F35" i="19" s="1"/>
  <c r="E16" i="20"/>
  <c r="E19" i="20" s="1"/>
  <c r="D60" i="18"/>
  <c r="C67" i="12"/>
  <c r="C64" i="12"/>
  <c r="C74" i="12"/>
  <c r="C71" i="12"/>
  <c r="E35" i="12"/>
  <c r="E32" i="12"/>
  <c r="C69" i="12"/>
  <c r="C73" i="12" s="1"/>
  <c r="C75" i="12" s="1"/>
  <c r="C82" i="12" s="1"/>
  <c r="C83" i="12" s="1"/>
  <c r="F33" i="12"/>
  <c r="C65" i="12"/>
  <c r="F27" i="12"/>
  <c r="F24" i="12"/>
  <c r="E24" i="12"/>
  <c r="C55" i="12"/>
  <c r="C54" i="12"/>
  <c r="C53" i="12"/>
  <c r="C52" i="12"/>
  <c r="F22" i="12"/>
  <c r="E22" i="12"/>
  <c r="E21" i="12"/>
  <c r="E20" i="12"/>
  <c r="C47" i="12"/>
  <c r="C46" i="12"/>
  <c r="F17" i="12"/>
  <c r="E17" i="12"/>
  <c r="E16" i="12"/>
  <c r="E15" i="12"/>
  <c r="C43" i="12"/>
  <c r="C42" i="12"/>
  <c r="F12" i="12"/>
  <c r="E12" i="12"/>
  <c r="C43" i="6"/>
  <c r="C42" i="6"/>
  <c r="C38" i="6"/>
  <c r="C36" i="6"/>
  <c r="C35" i="6"/>
  <c r="C12" i="6"/>
  <c r="E29" i="6"/>
  <c r="E26" i="6"/>
  <c r="F23" i="6"/>
  <c r="E23" i="6"/>
  <c r="C23" i="6"/>
  <c r="F18" i="6"/>
  <c r="E18" i="6"/>
  <c r="C18" i="6"/>
  <c r="E13" i="6"/>
  <c r="E12" i="6"/>
  <c r="C13" i="6"/>
  <c r="F13" i="6" s="1"/>
  <c r="F27" i="6" s="1"/>
  <c r="E11" i="6"/>
  <c r="R19" i="5"/>
  <c r="R17" i="5"/>
  <c r="R13" i="5"/>
  <c r="R18" i="5" s="1"/>
  <c r="H14" i="5"/>
  <c r="H13" i="5"/>
  <c r="H12" i="5"/>
  <c r="I11" i="5"/>
  <c r="K9" i="5"/>
  <c r="J10" i="5"/>
  <c r="J8" i="5"/>
  <c r="J7" i="5"/>
  <c r="C22" i="12"/>
  <c r="C17" i="12"/>
  <c r="C12" i="12"/>
  <c r="C32" i="12" l="1"/>
  <c r="C26" i="6"/>
  <c r="C29" i="6" s="1"/>
</calcChain>
</file>

<file path=xl/sharedStrings.xml><?xml version="1.0" encoding="utf-8"?>
<sst xmlns="http://schemas.openxmlformats.org/spreadsheetml/2006/main" count="512" uniqueCount="300">
  <si>
    <t>Rentekostnader</t>
  </si>
  <si>
    <t>Konto</t>
  </si>
  <si>
    <t>Saldobalanse</t>
  </si>
  <si>
    <t>Resultat</t>
  </si>
  <si>
    <t>Balanse</t>
  </si>
  <si>
    <t>Posteringer</t>
  </si>
  <si>
    <t>Nr.</t>
  </si>
  <si>
    <t>Utsatt skatt</t>
  </si>
  <si>
    <t>Betalbar skatt</t>
  </si>
  <si>
    <t>Endring utsatt skatt</t>
  </si>
  <si>
    <t>Debet</t>
  </si>
  <si>
    <t>Kredit</t>
  </si>
  <si>
    <t>a)</t>
  </si>
  <si>
    <t>Skattepliktig overskudd</t>
  </si>
  <si>
    <t>Regnskapsmessig verdi</t>
  </si>
  <si>
    <t>Skattemessig verdi</t>
  </si>
  <si>
    <t>–</t>
  </si>
  <si>
    <t>=</t>
  </si>
  <si>
    <t>Driftsmidler</t>
  </si>
  <si>
    <t>Regnskapsmessig resultat før skattekostnad</t>
  </si>
  <si>
    <t>b)</t>
  </si>
  <si>
    <t>c)</t>
  </si>
  <si>
    <t>Skattekostnad</t>
  </si>
  <si>
    <t>d)</t>
  </si>
  <si>
    <t>+</t>
  </si>
  <si>
    <t>S-verdi</t>
  </si>
  <si>
    <t>R-verdi</t>
  </si>
  <si>
    <t>Forskjell</t>
  </si>
  <si>
    <t>Anskaffelser i 20x1</t>
  </si>
  <si>
    <t>Avskrivning</t>
  </si>
  <si>
    <t>31.12.x1</t>
  </si>
  <si>
    <t>Varebeholdning</t>
  </si>
  <si>
    <t>Kundefordringer</t>
  </si>
  <si>
    <t>Avsetning tap på fordringer</t>
  </si>
  <si>
    <t>Aksjer</t>
  </si>
  <si>
    <t>Avgiftspliktig varesalg</t>
  </si>
  <si>
    <t>Varekjøp</t>
  </si>
  <si>
    <t>Tap på fordringer</t>
  </si>
  <si>
    <t>Verditap aksjer</t>
  </si>
  <si>
    <t>Alle beløp i hele tusen kroner</t>
  </si>
  <si>
    <t>Sum forskjeller</t>
  </si>
  <si>
    <t>Spesifikasjon av forskjeller mellom regnskapsmessige og skattemessige verdier</t>
  </si>
  <si>
    <t>Forskjeller mellom</t>
  </si>
  <si>
    <t>Endring i</t>
  </si>
  <si>
    <t>regnskapsmessige og</t>
  </si>
  <si>
    <t>midlertidige</t>
  </si>
  <si>
    <t>forskjeller</t>
  </si>
  <si>
    <t>1.1.</t>
  </si>
  <si>
    <t>31.12.</t>
  </si>
  <si>
    <t>VARIGE DRIFTSMIDLER OG GOODWILL</t>
  </si>
  <si>
    <t xml:space="preserve">Midlertidige forskjeller/endring </t>
  </si>
  <si>
    <t>VAREBEHOLDNING</t>
  </si>
  <si>
    <t>UTESTÅENDE FORDRINGER</t>
  </si>
  <si>
    <t>Sum midlertidige forskjeller</t>
  </si>
  <si>
    <t>Sum endring i midlertidige forskjeller</t>
  </si>
  <si>
    <t>Utsatt skattefordel</t>
  </si>
  <si>
    <t>Endring i midlertidige forskjeller</t>
  </si>
  <si>
    <t>bygg</t>
  </si>
  <si>
    <t>Inventar</t>
  </si>
  <si>
    <t>R-verdi 1.1.</t>
  </si>
  <si>
    <t>R-verdi 31.12.</t>
  </si>
  <si>
    <t>Saldoavskrivning</t>
  </si>
  <si>
    <t>Sum</t>
  </si>
  <si>
    <t>Forretningsbygg</t>
  </si>
  <si>
    <t>Aksjekapital</t>
  </si>
  <si>
    <t>Annen egenkapital</t>
  </si>
  <si>
    <t>Diverse gjeld</t>
  </si>
  <si>
    <t>Avsatt utbytte</t>
  </si>
  <si>
    <t>Den skattemessige nedskrivningen av kundefordringene finner vi slik:</t>
  </si>
  <si>
    <t>Konstaterte tap siste to år</t>
  </si>
  <si>
    <t xml:space="preserve">Kredittsalg siste to år </t>
  </si>
  <si>
    <t>Goodwill</t>
  </si>
  <si>
    <t>Varebiler</t>
  </si>
  <si>
    <t>Salg varebil</t>
  </si>
  <si>
    <t>Forsk.betalt forsikring</t>
  </si>
  <si>
    <t>Pantelån</t>
  </si>
  <si>
    <t>Skyldige renter</t>
  </si>
  <si>
    <t>Gevinst ved salg bil</t>
  </si>
  <si>
    <t>Lønn</t>
  </si>
  <si>
    <t>Feriepenger</t>
  </si>
  <si>
    <t>Arbeidsgiveravgift</t>
  </si>
  <si>
    <t>Obl. tjenestepensjon</t>
  </si>
  <si>
    <t>Avskrivning forr.bygg</t>
  </si>
  <si>
    <t>Avskr. biler og inv.</t>
  </si>
  <si>
    <t>Avskrivning goodwill</t>
  </si>
  <si>
    <t>Driftskostn. forr.bygg</t>
  </si>
  <si>
    <t>Varebilkostnader</t>
  </si>
  <si>
    <t>Andre driftskostnader</t>
  </si>
  <si>
    <t>Tap ved salg varebil</t>
  </si>
  <si>
    <t>Nedskrivning aksjer</t>
  </si>
  <si>
    <t>Årsresultat</t>
  </si>
  <si>
    <t>gruppe c</t>
  </si>
  <si>
    <t>gruppe d</t>
  </si>
  <si>
    <t>gruppe i</t>
  </si>
  <si>
    <t>SALDO PÅ GEVINST OG TAPSKONTO</t>
  </si>
  <si>
    <t>FOR FORPLIKTELSER (minus fortegn)</t>
  </si>
  <si>
    <t>SKATTEMESSIG UNDERSKUDD</t>
  </si>
  <si>
    <t>Beregninger per 31.12.</t>
  </si>
  <si>
    <t xml:space="preserve">AKKUMULERT FREMFØRBART </t>
  </si>
  <si>
    <t>skattemessige verdier</t>
  </si>
  <si>
    <t>REGNSKAPSMESSIGE AVSETNINGER</t>
  </si>
  <si>
    <t>20x2</t>
  </si>
  <si>
    <t>+/–</t>
  </si>
  <si>
    <t>Oppgave 4.22</t>
  </si>
  <si>
    <t>Oppgave 4.23</t>
  </si>
  <si>
    <t>Oppgave 4.25</t>
  </si>
  <si>
    <t>Kundefordringer 31.12. ∙</t>
  </si>
  <si>
    <t>∙ Faktortall</t>
  </si>
  <si>
    <t>d</t>
  </si>
  <si>
    <t>Saldoavskrivningssats</t>
  </si>
  <si>
    <t>Saldoverdi 1.1.20x1</t>
  </si>
  <si>
    <t>Beregningsgrunnlag</t>
  </si>
  <si>
    <t>Saldoverdi 31.12.20x2</t>
  </si>
  <si>
    <t>Utsatt skatt, 22 %</t>
  </si>
  <si>
    <t>Varekostnad</t>
  </si>
  <si>
    <t>Driftsinntekter</t>
  </si>
  <si>
    <t>Renteinntekter</t>
  </si>
  <si>
    <r>
      <t xml:space="preserve">Avsetning tap på fordringer 31.12.: 2 400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0,10 = 240</t>
    </r>
  </si>
  <si>
    <r>
      <t xml:space="preserve">Vi krediterer konto </t>
    </r>
    <r>
      <rPr>
        <i/>
        <sz val="12"/>
        <color theme="1"/>
        <rFont val="Times New Roman"/>
        <family val="1"/>
      </rPr>
      <t>1580 Avsetning tap på fordringer</t>
    </r>
    <r>
      <rPr>
        <sz val="12"/>
        <color theme="1"/>
        <rFont val="Times New Roman"/>
        <family val="1"/>
      </rPr>
      <t xml:space="preserve"> med 140 og debiterer konto </t>
    </r>
    <r>
      <rPr>
        <i/>
        <sz val="12"/>
        <color theme="1"/>
        <rFont val="Times New Roman"/>
        <family val="1"/>
      </rPr>
      <t xml:space="preserve">7830 Tap på fordringer </t>
    </r>
    <r>
      <rPr>
        <sz val="12"/>
        <color theme="1"/>
        <rFont val="Times New Roman"/>
        <family val="1"/>
      </rPr>
      <t>med samme beløp.</t>
    </r>
  </si>
  <si>
    <t>Regnskapsmessig verdi varebeholdning: 2 375 – 225 = 2 150</t>
  </si>
  <si>
    <t>Skattemessig verdi kundefordringer: 2 400 – 373 =</t>
  </si>
  <si>
    <t xml:space="preserve">Utsatt skatt, 22 % </t>
  </si>
  <si>
    <r>
      <t xml:space="preserve">Betalbar skatt: 350 </t>
    </r>
    <r>
      <rPr>
        <sz val="12"/>
        <color indexed="8"/>
        <rFont val="Calibri"/>
        <family val="2"/>
      </rPr>
      <t>∙</t>
    </r>
    <r>
      <rPr>
        <sz val="12"/>
        <color indexed="8"/>
        <rFont val="Times New Roman"/>
        <family val="1"/>
      </rPr>
      <t xml:space="preserve"> 0,22 =</t>
    </r>
  </si>
  <si>
    <t>Økning utsatt skatt: 99 – 88 =</t>
  </si>
  <si>
    <t>Bankinnskudd</t>
  </si>
  <si>
    <t>Resultat før skatt</t>
  </si>
  <si>
    <t>Sum driftsinntekter</t>
  </si>
  <si>
    <t>Sum driftskostnader</t>
  </si>
  <si>
    <t>gruppe b</t>
  </si>
  <si>
    <t>Oppgave 4.26</t>
  </si>
  <si>
    <t>Varebeholdninger</t>
  </si>
  <si>
    <t>R-verdi 31.12.20x2: 75 000 + 825 000 =</t>
  </si>
  <si>
    <t>S-verdi 31.12.20x2: 75 000 + 600 000 =</t>
  </si>
  <si>
    <t>Fordringer</t>
  </si>
  <si>
    <t>R-verdi 31.12.20x2: 1 120 000 – 60 000 =</t>
  </si>
  <si>
    <t>S-verdi 31.12.20x2: 1 120 000 – 20 000 =</t>
  </si>
  <si>
    <t>Gevinst- og tapskonto</t>
  </si>
  <si>
    <t>Gevinst i 20x1</t>
  </si>
  <si>
    <t>Inntektsført i 20x1, 20 %</t>
  </si>
  <si>
    <t>Saldo 31.12.20x1</t>
  </si>
  <si>
    <t>Inntektsføres i 20x2, 20 %</t>
  </si>
  <si>
    <t>Saldo 31.12.20x2</t>
  </si>
  <si>
    <t>Svar på spørsmålene</t>
  </si>
  <si>
    <t>Resultat før skattekostnad</t>
  </si>
  <si>
    <t>Permanente forskjeller:</t>
  </si>
  <si>
    <t>Grunnlag skattekostnad</t>
  </si>
  <si>
    <t>Endring midlertidige forskjeller</t>
  </si>
  <si>
    <t>Fremførbart skattemessig underskudd</t>
  </si>
  <si>
    <t>Skattepliktig resultat</t>
  </si>
  <si>
    <r>
      <t xml:space="preserve">Betalbar skatt: 383 500 </t>
    </r>
    <r>
      <rPr>
        <sz val="11"/>
        <color indexed="8"/>
        <rFont val="Calibri"/>
        <family val="2"/>
      </rPr>
      <t>∙</t>
    </r>
    <r>
      <rPr>
        <sz val="11"/>
        <color indexed="8"/>
        <rFont val="Times New Roman"/>
        <family val="1"/>
      </rPr>
      <t xml:space="preserve"> 0,22 =</t>
    </r>
  </si>
  <si>
    <r>
      <t xml:space="preserve">Utsatt skatt per 31.12.20x2: 125 000 </t>
    </r>
    <r>
      <rPr>
        <sz val="11"/>
        <color indexed="8"/>
        <rFont val="Calibri"/>
        <family val="2"/>
      </rPr>
      <t>∙</t>
    </r>
    <r>
      <rPr>
        <sz val="11"/>
        <color indexed="8"/>
        <rFont val="Times New Roman"/>
        <family val="1"/>
      </rPr>
      <t xml:space="preserve"> 0,22 =</t>
    </r>
  </si>
  <si>
    <t>Økning utsatt skatt</t>
  </si>
  <si>
    <t xml:space="preserve">selskapet en utsatt skatteforpliktelse på kr 27 500. Da blir økningen på </t>
  </si>
  <si>
    <t>Regnskapsmessig resultat før skatt</t>
  </si>
  <si>
    <t>Årsoverskudd</t>
  </si>
  <si>
    <t>+ Representasjon</t>
  </si>
  <si>
    <t>+ Gaver</t>
  </si>
  <si>
    <t>– Mottatt aksjeutbytte (ikke skattepliktig)</t>
  </si>
  <si>
    <t>Selskapet startet året med en utsatt skattefordel på kr 16 500. Ved årets slutt har</t>
  </si>
  <si>
    <t>kr (27 500 – (– 16 500)) = kr 44 000.</t>
  </si>
  <si>
    <r>
      <t xml:space="preserve">Vi kan kontrollere skattekostnaden slik: kr 583 500 </t>
    </r>
    <r>
      <rPr>
        <sz val="11"/>
        <color indexed="8"/>
        <rFont val="Calibri"/>
        <family val="2"/>
      </rPr>
      <t>∙</t>
    </r>
    <r>
      <rPr>
        <sz val="11"/>
        <color indexed="8"/>
        <rFont val="Times New Roman"/>
        <family val="1"/>
      </rPr>
      <t xml:space="preserve"> 0,22 = kr 128 370 </t>
    </r>
  </si>
  <si>
    <t>Debettallet på konto 3800 er den bokførte verdi for den solgte bilen.</t>
  </si>
  <si>
    <r>
      <t xml:space="preserve">I forbindelse med årsoppgjøret er konto </t>
    </r>
    <r>
      <rPr>
        <i/>
        <sz val="11"/>
        <rFont val="Times New Roman"/>
        <family val="1"/>
      </rPr>
      <t>1230 Varebiler</t>
    </r>
    <r>
      <rPr>
        <sz val="11"/>
        <rFont val="Times New Roman"/>
        <family val="1"/>
      </rPr>
      <t xml:space="preserve"> kreditert med kr 164 200. Av dette gjelder</t>
    </r>
  </si>
  <si>
    <t>kr 52 000 den solgte bilen. Resten må være årets avskrivninger, nemlig kr (164 200 – 52 000) = kr 112 200.</t>
  </si>
  <si>
    <t>Varige driftsmidler og goodwill</t>
  </si>
  <si>
    <t>Forretn.-</t>
  </si>
  <si>
    <t>Salgsvederlag</t>
  </si>
  <si>
    <t>f)</t>
  </si>
  <si>
    <r>
      <t xml:space="preserve">Korrigert avskrivning på forretningsbygget: kr (6 000 000 </t>
    </r>
    <r>
      <rPr>
        <sz val="11"/>
        <rFont val="Calibri"/>
        <family val="2"/>
      </rPr>
      <t>∙</t>
    </r>
    <r>
      <rPr>
        <sz val="11"/>
        <rFont val="Times New Roman"/>
        <family val="1"/>
      </rPr>
      <t xml:space="preserve"> 0,02 </t>
    </r>
    <r>
      <rPr>
        <sz val="11"/>
        <rFont val="Calibri"/>
        <family val="2"/>
      </rPr>
      <t>∙</t>
    </r>
    <r>
      <rPr>
        <sz val="11"/>
        <rFont val="Times New Roman"/>
        <family val="1"/>
      </rPr>
      <t xml:space="preserve"> 4/12) = </t>
    </r>
  </si>
  <si>
    <t>Den regnskapsmessige avskrivningene har ingen betydning for det skattepliktige resultatet. Når vi</t>
  </si>
  <si>
    <t>beregner det skattepliktige resultatet, vil de skattemessige avskrivningene (saldoavskrivningene) være</t>
  </si>
  <si>
    <t>avgjørende. Den betalbar skatten vil derfor ikke endres.</t>
  </si>
  <si>
    <t>Overskuddet før skatt vil imidlertid blir kr (80 000 – 40 000) = kr 40 000 høyere. Dermed vil skattekostnaden</t>
  </si>
  <si>
    <r>
      <t xml:space="preserve">øke med kr 40 000 </t>
    </r>
    <r>
      <rPr>
        <sz val="11"/>
        <rFont val="Calibri"/>
        <family val="2"/>
      </rPr>
      <t>∙</t>
    </r>
    <r>
      <rPr>
        <sz val="11"/>
        <rFont val="Times New Roman"/>
        <family val="1"/>
      </rPr>
      <t xml:space="preserve"> 0,22 = kr 8 800. Skattekostnaden henger sammen med det regnskapsmessige</t>
    </r>
  </si>
  <si>
    <t xml:space="preserve">overskuddet. </t>
  </si>
  <si>
    <t>Dersom vi ser på skjemaet for midlertidige forskjeller, vil vi se at forskjellen mellom R-verdi og S-verdi</t>
  </si>
  <si>
    <t>øker med kr 40 000. Dette fører til at utsatt skatt øker med kr 8 800.</t>
  </si>
  <si>
    <t>g)</t>
  </si>
  <si>
    <t>En nedskrivning av varebeholdningen med kr 25 000 vil føre til av varekostnadene øker med kr 25 000.</t>
  </si>
  <si>
    <t>Dermed vil driftsresultatet blir kr 25 000 lavere.</t>
  </si>
  <si>
    <t>h)</t>
  </si>
  <si>
    <t>Dersom vi ikke nedskriver aksjene, vil resultatet før skatt øke med kr 16 000. Det gis ikke skattemessig</t>
  </si>
  <si>
    <t xml:space="preserve">fradrag for nedskrivning av aksjer. Dermed vil det ikke få noen betydning for betalbar skatt. Det vil </t>
  </si>
  <si>
    <t>heller ikke få betydning for skattekostnaden.</t>
  </si>
  <si>
    <t>Resultatregnskap</t>
  </si>
  <si>
    <t>Salgsinntekt</t>
  </si>
  <si>
    <t>Gevinst ved salg av bil</t>
  </si>
  <si>
    <t>Lønn og sosiale kostnader</t>
  </si>
  <si>
    <t>Nedskrivning</t>
  </si>
  <si>
    <t>Annen driftskostnad</t>
  </si>
  <si>
    <t>Driftsresultat</t>
  </si>
  <si>
    <t>Mottatt aksjeutbytte</t>
  </si>
  <si>
    <t>Annen finansinntekt</t>
  </si>
  <si>
    <t>Verdifall aksjer</t>
  </si>
  <si>
    <t>Nedskrivning finansielle eiendeler</t>
  </si>
  <si>
    <t>Annen finanskostnad</t>
  </si>
  <si>
    <t>Netto finansposter</t>
  </si>
  <si>
    <t xml:space="preserve">Skattekostnad </t>
  </si>
  <si>
    <t xml:space="preserve">Styrets forslag til disponering av </t>
  </si>
  <si>
    <t>årsresultatet:</t>
  </si>
  <si>
    <t>Overføres til/fra annen egenkapital</t>
  </si>
  <si>
    <t>SUM</t>
  </si>
  <si>
    <t>Regnskapsmessige verdier 31.12.20x2:</t>
  </si>
  <si>
    <t>Korrekt påstand. Noe mer er det ikke å tilføye.</t>
  </si>
  <si>
    <t>unntaket.</t>
  </si>
  <si>
    <t>regnskapsmessige avskrivninger, vil skattekostnaden øke. Dette vil imidlertid være</t>
  </si>
  <si>
    <t>For de bedriftene som velger å bruke de skattemessige avskrivningene som</t>
  </si>
  <si>
    <t>vil derfor ikke endres.</t>
  </si>
  <si>
    <t>Dermed vil verken driftsresultat eller resultat før skatt blir påvirket. Skattekostnaden</t>
  </si>
  <si>
    <t>De skattemessige avskrivningene påvirker ikke de regnskapsmessige avskrivningene.</t>
  </si>
  <si>
    <t>for lineære avskrivninger.</t>
  </si>
  <si>
    <t>Påstanden er helt korrekt.</t>
  </si>
  <si>
    <t>som tar utgangspunkt i de faktiske tapene de siste to år.</t>
  </si>
  <si>
    <t>fordringer per 31.12. Den skattemessige avsetningen er et resultat av en formel</t>
  </si>
  <si>
    <t>Påstanden er riktig.</t>
  </si>
  <si>
    <t>verdien = inntakskost. Dermed vil ukurans føre til en negativ midlertidig forskjell.</t>
  </si>
  <si>
    <t>Ukurans i varebeholdningen betyr en lavere regnskapsmessig verdi. Den skattemessige</t>
  </si>
  <si>
    <t>Påstanden vil være feil for de fleste bedrifter, men den kan stemme for enkelte bedrifter.</t>
  </si>
  <si>
    <t>økning i saldoavskrivningene ikke få noen betydning for driftsresultatet.</t>
  </si>
  <si>
    <t>De fleste bedriftene bruker lineære avskrivninger i regnskapet. For disse vil en</t>
  </si>
  <si>
    <t xml:space="preserve">For slike bedrifter kan påstanden være korrekt. </t>
  </si>
  <si>
    <t>regnskapet.</t>
  </si>
  <si>
    <t>saldoavskrivningene også i regnskapet vil bedriften kunne unngå "utsatt skatt" i</t>
  </si>
  <si>
    <t>avskrivninger. Dette er ganske vanlig blant de aller minste bedriftene. Ved å bruke</t>
  </si>
  <si>
    <t>være klar over at en del bedrifter bruker saldoavskrivninger som regnskapsmessige</t>
  </si>
  <si>
    <t>De skattemessige avskrivningene har ingen betydning for driftsresultatet. Vi skal imidlertid</t>
  </si>
  <si>
    <t>Riktig påstand.</t>
  </si>
  <si>
    <t>Økte saldoavskrivninger vil redusere skattepliktig overskudd og den betalbare skatten.</t>
  </si>
  <si>
    <t>driftskostnader. At skattereglene ikke godkjenner all representasjon, får betydning</t>
  </si>
  <si>
    <t>Regnskapsmessig er representasjon en driftskostnad på lik linje med andre</t>
  </si>
  <si>
    <t>det til økt skatt.</t>
  </si>
  <si>
    <t>kostnaden (R-avskrivning). Denne forskjellen vil etter hvert reduseres, og da fører</t>
  </si>
  <si>
    <t>kostnaden (for eksempel S-avskrivning) har kommet før den regnskapsmessige</t>
  </si>
  <si>
    <t>høyere enn den tilsvarende skattemessige verdien. Det betyr at den skattemessige</t>
  </si>
  <si>
    <t>Korrekt påstand. En positiv forskjell betyr at den regnskapsmessige verdien er</t>
  </si>
  <si>
    <t>reduserte det skattepliktige overskuddet (alminnelig inntekt) tilsvarende.</t>
  </si>
  <si>
    <t>vil bli påvirket.</t>
  </si>
  <si>
    <t>Den betalbare skatten vil imidlertid ikke bli påvirket. Utsatt skatt/utsatt skattefordel</t>
  </si>
  <si>
    <t xml:space="preserve">bli redusert. </t>
  </si>
  <si>
    <t>av det regnskapsmessige resultatet. Påstanden er korrekt. Skattekostnaden vil</t>
  </si>
  <si>
    <t>resultatet før skatt.Skattekostnaden er et bedriftsøkonomisk begrep og avhenger</t>
  </si>
  <si>
    <t>En økning i de regnskapsmessige avskrivningene vil redusere driftsresultatet og</t>
  </si>
  <si>
    <t>Oppgave 4.27</t>
  </si>
  <si>
    <t>En økning i de regnskapsmessige avskrivningene vil føre til at driftsresultatet</t>
  </si>
  <si>
    <t>forverres. Den delen av påstanden er korrekt. De regnskapsmessige kostnadene</t>
  </si>
  <si>
    <t>påvirker ikke det skattepliktige overskuddet i motsetning til de skattemessige</t>
  </si>
  <si>
    <t>avskrivningene (saldoavskrivningene).</t>
  </si>
  <si>
    <t>forskjellene og utsatt skatt.</t>
  </si>
  <si>
    <t>Resultatregnskap for 20x1</t>
  </si>
  <si>
    <t>Varekostnader</t>
  </si>
  <si>
    <t>Avskrivninger</t>
  </si>
  <si>
    <t>Aksjeutbytte</t>
  </si>
  <si>
    <t>skattemessig verdier</t>
  </si>
  <si>
    <t xml:space="preserve">Varige driftsmidler </t>
  </si>
  <si>
    <t>Solgte driftsmidler (bokført verdi)</t>
  </si>
  <si>
    <t>Avskrivning ifølge resultatregnskap</t>
  </si>
  <si>
    <t>Ikke skattepliktig aksjeutbytte</t>
  </si>
  <si>
    <t>Representasjon</t>
  </si>
  <si>
    <t>Beregningsgrunnlag skattekostnad</t>
  </si>
  <si>
    <r>
      <t xml:space="preserve">Betalbar skatt: 801 000 </t>
    </r>
    <r>
      <rPr>
        <sz val="11"/>
        <color indexed="8"/>
        <rFont val="Calibri"/>
        <family val="2"/>
      </rPr>
      <t>∙</t>
    </r>
    <r>
      <rPr>
        <sz val="11"/>
        <color indexed="8"/>
        <rFont val="Times New Roman"/>
        <family val="1"/>
      </rPr>
      <t xml:space="preserve"> 0,22 =</t>
    </r>
  </si>
  <si>
    <t>Økning i utsatt skatt: 18 040 – 15 400 =</t>
  </si>
  <si>
    <t>Oppgave 4.24</t>
  </si>
  <si>
    <t>Avskrivningsskjema</t>
  </si>
  <si>
    <t>Saldogruppe</t>
  </si>
  <si>
    <t>c</t>
  </si>
  <si>
    <t>Valg av avskrivningssats</t>
  </si>
  <si>
    <t>Saldogrunnlag per 1.1. (overført fra i fjor)</t>
  </si>
  <si>
    <t>104a</t>
  </si>
  <si>
    <t>Nyanskaffelser – kostpris</t>
  </si>
  <si>
    <t>104b</t>
  </si>
  <si>
    <t>Nyanskaffelser – påkostninger</t>
  </si>
  <si>
    <t>104d</t>
  </si>
  <si>
    <t>Offentlige tilskudd vedr. nyanskaffelser</t>
  </si>
  <si>
    <t>Sum grunnlag før realisasjon/uttak</t>
  </si>
  <si>
    <t>Vederlag ved realisasjon/uttak</t>
  </si>
  <si>
    <t>Herav inntektsført i år (jf. Sktl. § 14-44)</t>
  </si>
  <si>
    <t>Grunnlag for årets saldoavskrivning, evt.</t>
  </si>
  <si>
    <t>negativ saldo gruppe a,b,c,d eller j og evt.</t>
  </si>
  <si>
    <t>gevinst/tap ved salg i gruppe e,f,g,h eller i</t>
  </si>
  <si>
    <t>Overført til gevinst-og tapskonto. Gevinster føres</t>
  </si>
  <si>
    <t>med + fortegn, tap føres med – fortegn</t>
  </si>
  <si>
    <t>110a</t>
  </si>
  <si>
    <t>Årets saldoavskrivning(–)/evt. inntektsføring (+)</t>
  </si>
  <si>
    <t>av del av negativ saldo i gruppe a, c eller d</t>
  </si>
  <si>
    <t>Saldogrunnlag per 31.12. Overf. til neste år</t>
  </si>
  <si>
    <t>Er det fortsatt fysiske driftsmidler som inngår</t>
  </si>
  <si>
    <t>ja</t>
  </si>
  <si>
    <t>x</t>
  </si>
  <si>
    <t>i saldogrunnlaget per 31.12.</t>
  </si>
  <si>
    <t>nei</t>
  </si>
  <si>
    <t>Det stemmer ikke helt. Det finnes enkelte immaterielle anleggsmidler som er gjenstand</t>
  </si>
  <si>
    <t>R-verdi kundefordringer: 2 400 – 240 = 2 160 dvs. 2 160 000</t>
  </si>
  <si>
    <r>
      <t xml:space="preserve">2 400 </t>
    </r>
    <r>
      <rPr>
        <sz val="12"/>
        <color theme="1"/>
        <rFont val="Calibri"/>
        <family val="2"/>
      </rPr>
      <t>∙ (</t>
    </r>
    <r>
      <rPr>
        <sz val="12"/>
        <color theme="1"/>
        <rFont val="Times New Roman"/>
        <family val="1"/>
      </rPr>
      <t xml:space="preserve">(300 + 400)/(8 000 + 10 000))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4 = 373, dvs. 373 000</t>
    </r>
  </si>
  <si>
    <t xml:space="preserve"> dvs. 2 027 000</t>
  </si>
  <si>
    <t>Skattemessig verdi varebeholdning = inntakskost = 2 375 dvs. 2 375 000</t>
  </si>
  <si>
    <t>for skatteberegningen, men ikke for driftsresultatet. Påstanden er feil.</t>
  </si>
  <si>
    <t>Den andre delen av påstanden er altså ikke korrekt.</t>
  </si>
  <si>
    <t xml:space="preserve">Korrekt påstand. Lønn er en fradragsberettiget kostnad, og en økning vil </t>
  </si>
  <si>
    <t>Den regnskapsmessige avsetningen er et resultat av vurdering av bedriftens faktiske</t>
  </si>
  <si>
    <t>Skattekostnaden vil bli påvirket, men det skyldes endring i de midlertidige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</si>
</sst>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kr&quot;\ #,##0;[Red]\-&quot;kr&quot;\ #,##0"/>
    <numFmt numFmtId="164" formatCode="&quot;kr&quot;\ #,##0"/>
  </numFmts>
  <fonts count="37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5"/>
      <color theme="1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5"/>
      <name val="Times New Roman"/>
      <family val="1"/>
    </font>
    <font>
      <b/>
      <i/>
      <sz val="5"/>
      <name val="Times New Roman"/>
      <family val="1"/>
    </font>
    <font>
      <b/>
      <i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5"/>
      <color indexed="8"/>
      <name val="Times New Roman"/>
      <family val="1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4" fillId="0" borderId="0"/>
    <xf numFmtId="0" fontId="13" fillId="0" borderId="0"/>
    <xf numFmtId="9" fontId="13" fillId="0" borderId="0" applyFont="0" applyFill="0" applyBorder="0" applyAlignment="0" applyProtection="0"/>
    <xf numFmtId="0" fontId="4" fillId="0" borderId="0"/>
    <xf numFmtId="0" fontId="28" fillId="0" borderId="0"/>
    <xf numFmtId="0" fontId="13" fillId="0" borderId="0"/>
  </cellStyleXfs>
  <cellXfs count="326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2" borderId="4" xfId="0" applyFont="1" applyFill="1" applyBorder="1"/>
    <xf numFmtId="0" fontId="2" fillId="2" borderId="5" xfId="0" applyFont="1" applyFill="1" applyBorder="1"/>
    <xf numFmtId="3" fontId="2" fillId="2" borderId="6" xfId="0" applyNumberFormat="1" applyFont="1" applyFill="1" applyBorder="1" applyAlignment="1">
      <alignment horizontal="center"/>
    </xf>
    <xf numFmtId="0" fontId="2" fillId="2" borderId="0" xfId="0" applyFont="1" applyFill="1" applyBorder="1"/>
    <xf numFmtId="3" fontId="2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2" fillId="2" borderId="9" xfId="0" quotePrefix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2" fillId="2" borderId="7" xfId="0" applyNumberFormat="1" applyFont="1" applyFill="1" applyBorder="1"/>
    <xf numFmtId="3" fontId="2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center"/>
    </xf>
    <xf numFmtId="3" fontId="2" fillId="0" borderId="9" xfId="0" applyNumberFormat="1" applyFont="1" applyBorder="1"/>
    <xf numFmtId="0" fontId="2" fillId="2" borderId="8" xfId="0" quotePrefix="1" applyFont="1" applyFill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2" fillId="2" borderId="8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3" fontId="2" fillId="2" borderId="11" xfId="0" applyNumberFormat="1" applyFont="1" applyFill="1" applyBorder="1"/>
    <xf numFmtId="3" fontId="2" fillId="2" borderId="11" xfId="0" applyNumberFormat="1" applyFont="1" applyFill="1" applyBorder="1" applyAlignment="1">
      <alignment horizontal="center"/>
    </xf>
    <xf numFmtId="3" fontId="2" fillId="2" borderId="12" xfId="0" applyNumberFormat="1" applyFont="1" applyFill="1" applyBorder="1"/>
    <xf numFmtId="3" fontId="2" fillId="0" borderId="2" xfId="0" applyNumberFormat="1" applyFont="1" applyBorder="1"/>
    <xf numFmtId="0" fontId="2" fillId="0" borderId="0" xfId="0" quotePrefix="1" applyFont="1" applyAlignment="1">
      <alignment horizontal="center"/>
    </xf>
    <xf numFmtId="3" fontId="2" fillId="0" borderId="9" xfId="0" applyNumberFormat="1" applyFont="1" applyFill="1" applyBorder="1" applyAlignment="1"/>
    <xf numFmtId="3" fontId="2" fillId="2" borderId="7" xfId="0" applyNumberFormat="1" applyFont="1" applyFill="1" applyBorder="1" applyAlignment="1"/>
    <xf numFmtId="3" fontId="2" fillId="0" borderId="9" xfId="0" applyNumberFormat="1" applyFont="1" applyBorder="1" applyAlignme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8" fillId="0" borderId="0" xfId="0" applyFont="1"/>
    <xf numFmtId="0" fontId="15" fillId="4" borderId="5" xfId="0" applyFont="1" applyFill="1" applyBorder="1"/>
    <xf numFmtId="0" fontId="15" fillId="4" borderId="0" xfId="0" applyFont="1" applyFill="1" applyBorder="1"/>
    <xf numFmtId="0" fontId="15" fillId="4" borderId="8" xfId="0" applyFont="1" applyFill="1" applyBorder="1"/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0" fontId="9" fillId="0" borderId="0" xfId="0" applyFont="1" applyAlignment="1">
      <alignment horizontal="center"/>
    </xf>
    <xf numFmtId="0" fontId="8" fillId="2" borderId="4" xfId="0" applyFont="1" applyFill="1" applyBorder="1"/>
    <xf numFmtId="0" fontId="9" fillId="2" borderId="5" xfId="0" applyFont="1" applyFill="1" applyBorder="1"/>
    <xf numFmtId="3" fontId="9" fillId="2" borderId="6" xfId="0" applyNumberFormat="1" applyFont="1" applyFill="1" applyBorder="1" applyAlignment="1">
      <alignment horizontal="center"/>
    </xf>
    <xf numFmtId="0" fontId="8" fillId="2" borderId="8" xfId="0" applyFont="1" applyFill="1" applyBorder="1"/>
    <xf numFmtId="0" fontId="9" fillId="2" borderId="0" xfId="0" applyFont="1" applyFill="1" applyBorder="1"/>
    <xf numFmtId="3" fontId="9" fillId="2" borderId="7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3" fontId="9" fillId="2" borderId="9" xfId="0" quotePrefix="1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3" fontId="9" fillId="2" borderId="7" xfId="0" applyNumberFormat="1" applyFont="1" applyFill="1" applyBorder="1"/>
    <xf numFmtId="3" fontId="9" fillId="2" borderId="0" xfId="0" applyNumberFormat="1" applyFont="1" applyFill="1" applyBorder="1"/>
    <xf numFmtId="3" fontId="9" fillId="2" borderId="0" xfId="0" applyNumberFormat="1" applyFont="1" applyFill="1" applyBorder="1" applyAlignment="1">
      <alignment horizontal="center"/>
    </xf>
    <xf numFmtId="3" fontId="9" fillId="0" borderId="9" xfId="0" applyNumberFormat="1" applyFont="1" applyBorder="1"/>
    <xf numFmtId="0" fontId="9" fillId="2" borderId="8" xfId="0" quotePrefix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3" xfId="0" applyNumberFormat="1" applyFont="1" applyFill="1" applyBorder="1"/>
    <xf numFmtId="3" fontId="9" fillId="0" borderId="9" xfId="0" applyNumberFormat="1" applyFont="1" applyBorder="1" applyAlignment="1">
      <alignment horizontal="center"/>
    </xf>
    <xf numFmtId="3" fontId="9" fillId="0" borderId="9" xfId="0" applyNumberFormat="1" applyFont="1" applyFill="1" applyBorder="1"/>
    <xf numFmtId="3" fontId="10" fillId="0" borderId="9" xfId="0" applyNumberFormat="1" applyFont="1" applyBorder="1" applyAlignment="1">
      <alignment horizontal="center"/>
    </xf>
    <xf numFmtId="0" fontId="9" fillId="2" borderId="7" xfId="0" applyFont="1" applyFill="1" applyBorder="1"/>
    <xf numFmtId="0" fontId="9" fillId="2" borderId="8" xfId="0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3" fontId="9" fillId="2" borderId="11" xfId="0" applyNumberFormat="1" applyFont="1" applyFill="1" applyBorder="1"/>
    <xf numFmtId="3" fontId="9" fillId="2" borderId="11" xfId="0" applyNumberFormat="1" applyFont="1" applyFill="1" applyBorder="1" applyAlignment="1">
      <alignment horizontal="center"/>
    </xf>
    <xf numFmtId="3" fontId="9" fillId="2" borderId="12" xfId="0" applyNumberFormat="1" applyFont="1" applyFill="1" applyBorder="1"/>
    <xf numFmtId="0" fontId="1" fillId="4" borderId="8" xfId="0" applyFont="1" applyFill="1" applyBorder="1"/>
    <xf numFmtId="0" fontId="2" fillId="2" borderId="4" xfId="0" applyFont="1" applyFill="1" applyBorder="1"/>
    <xf numFmtId="0" fontId="16" fillId="0" borderId="0" xfId="0" applyFont="1"/>
    <xf numFmtId="0" fontId="17" fillId="0" borderId="0" xfId="0" applyFont="1"/>
    <xf numFmtId="3" fontId="17" fillId="0" borderId="0" xfId="0" applyNumberFormat="1" applyFont="1"/>
    <xf numFmtId="0" fontId="17" fillId="0" borderId="4" xfId="0" applyFont="1" applyBorder="1" applyAlignment="1">
      <alignment horizontal="center"/>
    </xf>
    <xf numFmtId="0" fontId="17" fillId="0" borderId="4" xfId="0" applyFont="1" applyBorder="1"/>
    <xf numFmtId="0" fontId="17" fillId="0" borderId="10" xfId="0" applyFont="1" applyBorder="1" applyAlignment="1">
      <alignment horizontal="center"/>
    </xf>
    <xf numFmtId="0" fontId="17" fillId="0" borderId="10" xfId="0" applyFont="1" applyBorder="1"/>
    <xf numFmtId="3" fontId="17" fillId="0" borderId="9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/>
    <xf numFmtId="3" fontId="17" fillId="0" borderId="15" xfId="0" applyNumberFormat="1" applyFont="1" applyBorder="1"/>
    <xf numFmtId="3" fontId="17" fillId="5" borderId="15" xfId="0" applyNumberFormat="1" applyFont="1" applyFill="1" applyBorder="1"/>
    <xf numFmtId="0" fontId="17" fillId="0" borderId="20" xfId="0" applyFont="1" applyBorder="1" applyAlignment="1">
      <alignment horizontal="center"/>
    </xf>
    <xf numFmtId="0" fontId="17" fillId="0" borderId="21" xfId="0" applyFont="1" applyBorder="1"/>
    <xf numFmtId="3" fontId="17" fillId="0" borderId="20" xfId="0" applyNumberFormat="1" applyFont="1" applyBorder="1"/>
    <xf numFmtId="3" fontId="17" fillId="5" borderId="20" xfId="0" applyNumberFormat="1" applyFont="1" applyFill="1" applyBorder="1"/>
    <xf numFmtId="3" fontId="17" fillId="0" borderId="9" xfId="0" applyNumberFormat="1" applyFont="1" applyBorder="1"/>
    <xf numFmtId="3" fontId="17" fillId="0" borderId="2" xfId="0" applyNumberFormat="1" applyFont="1" applyBorder="1"/>
    <xf numFmtId="3" fontId="17" fillId="0" borderId="24" xfId="0" applyNumberFormat="1" applyFont="1" applyBorder="1"/>
    <xf numFmtId="0" fontId="17" fillId="0" borderId="5" xfId="0" applyFont="1" applyBorder="1"/>
    <xf numFmtId="0" fontId="17" fillId="0" borderId="11" xfId="0" applyFont="1" applyBorder="1"/>
    <xf numFmtId="3" fontId="17" fillId="0" borderId="26" xfId="0" applyNumberFormat="1" applyFont="1" applyBorder="1"/>
    <xf numFmtId="0" fontId="17" fillId="0" borderId="0" xfId="0" applyFont="1" applyAlignment="1">
      <alignment horizontal="center"/>
    </xf>
    <xf numFmtId="3" fontId="17" fillId="0" borderId="11" xfId="0" applyNumberFormat="1" applyFont="1" applyBorder="1"/>
    <xf numFmtId="3" fontId="2" fillId="0" borderId="24" xfId="0" applyNumberFormat="1" applyFont="1" applyBorder="1"/>
    <xf numFmtId="0" fontId="2" fillId="0" borderId="0" xfId="0" quotePrefix="1" applyFont="1"/>
    <xf numFmtId="3" fontId="2" fillId="0" borderId="11" xfId="0" applyNumberFormat="1" applyFont="1" applyBorder="1"/>
    <xf numFmtId="0" fontId="14" fillId="0" borderId="0" xfId="0" applyFont="1" applyAlignment="1">
      <alignment horizontal="left"/>
    </xf>
    <xf numFmtId="0" fontId="20" fillId="4" borderId="5" xfId="0" applyFont="1" applyFill="1" applyBorder="1"/>
    <xf numFmtId="3" fontId="17" fillId="4" borderId="6" xfId="0" quotePrefix="1" applyNumberFormat="1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7" fillId="4" borderId="0" xfId="0" applyFont="1" applyFill="1" applyBorder="1"/>
    <xf numFmtId="0" fontId="15" fillId="4" borderId="7" xfId="0" applyFont="1" applyFill="1" applyBorder="1"/>
    <xf numFmtId="0" fontId="17" fillId="0" borderId="26" xfId="0" applyFont="1" applyBorder="1" applyAlignment="1">
      <alignment horizontal="center"/>
    </xf>
    <xf numFmtId="0" fontId="17" fillId="0" borderId="24" xfId="0" applyFont="1" applyBorder="1"/>
    <xf numFmtId="3" fontId="17" fillId="5" borderId="26" xfId="0" applyNumberFormat="1" applyFont="1" applyFill="1" applyBorder="1"/>
    <xf numFmtId="0" fontId="17" fillId="4" borderId="8" xfId="0" quotePrefix="1" applyFont="1" applyFill="1" applyBorder="1" applyAlignment="1">
      <alignment horizontal="center"/>
    </xf>
    <xf numFmtId="0" fontId="20" fillId="4" borderId="0" xfId="0" applyFont="1" applyFill="1" applyBorder="1"/>
    <xf numFmtId="3" fontId="17" fillId="4" borderId="3" xfId="0" applyNumberFormat="1" applyFont="1" applyFill="1" applyBorder="1"/>
    <xf numFmtId="0" fontId="17" fillId="0" borderId="0" xfId="0" applyFont="1" applyFill="1" applyBorder="1"/>
    <xf numFmtId="0" fontId="17" fillId="4" borderId="10" xfId="0" quotePrefix="1" applyFont="1" applyFill="1" applyBorder="1" applyAlignment="1">
      <alignment horizontal="center"/>
    </xf>
    <xf numFmtId="0" fontId="17" fillId="4" borderId="11" xfId="0" applyFont="1" applyFill="1" applyBorder="1"/>
    <xf numFmtId="0" fontId="17" fillId="4" borderId="1" xfId="0" applyFont="1" applyFill="1" applyBorder="1"/>
    <xf numFmtId="0" fontId="17" fillId="4" borderId="2" xfId="0" applyFont="1" applyFill="1" applyBorder="1"/>
    <xf numFmtId="0" fontId="17" fillId="4" borderId="3" xfId="0" applyFont="1" applyFill="1" applyBorder="1"/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7" fillId="4" borderId="12" xfId="0" applyFont="1" applyFill="1" applyBorder="1"/>
    <xf numFmtId="0" fontId="16" fillId="0" borderId="0" xfId="0" applyFont="1" applyAlignment="1">
      <alignment horizontal="left"/>
    </xf>
    <xf numFmtId="9" fontId="5" fillId="0" borderId="0" xfId="3" applyFont="1"/>
    <xf numFmtId="0" fontId="25" fillId="0" borderId="0" xfId="0" applyFont="1"/>
    <xf numFmtId="3" fontId="9" fillId="0" borderId="11" xfId="0" applyNumberFormat="1" applyFont="1" applyBorder="1"/>
    <xf numFmtId="3" fontId="9" fillId="0" borderId="2" xfId="0" applyNumberFormat="1" applyFont="1" applyBorder="1"/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right"/>
    </xf>
    <xf numFmtId="0" fontId="26" fillId="0" borderId="0" xfId="0" applyFont="1"/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/>
    </xf>
    <xf numFmtId="0" fontId="9" fillId="0" borderId="0" xfId="0" quotePrefix="1" applyFont="1" applyAlignment="1">
      <alignment horizontal="left" indent="2"/>
    </xf>
    <xf numFmtId="0" fontId="27" fillId="0" borderId="0" xfId="0" applyFont="1"/>
    <xf numFmtId="3" fontId="27" fillId="0" borderId="0" xfId="0" applyNumberFormat="1" applyFont="1"/>
    <xf numFmtId="0" fontId="12" fillId="0" borderId="0" xfId="4" applyFont="1"/>
    <xf numFmtId="0" fontId="11" fillId="0" borderId="0" xfId="4" applyFont="1"/>
    <xf numFmtId="0" fontId="5" fillId="0" borderId="4" xfId="4" applyFont="1" applyBorder="1" applyAlignment="1">
      <alignment horizontal="center"/>
    </xf>
    <xf numFmtId="0" fontId="5" fillId="0" borderId="13" xfId="4" applyFont="1" applyBorder="1"/>
    <xf numFmtId="0" fontId="5" fillId="0" borderId="0" xfId="4" applyFont="1"/>
    <xf numFmtId="0" fontId="5" fillId="0" borderId="10" xfId="4" applyFont="1" applyBorder="1"/>
    <xf numFmtId="0" fontId="5" fillId="0" borderId="14" xfId="4" applyFont="1" applyBorder="1"/>
    <xf numFmtId="0" fontId="5" fillId="0" borderId="2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5" fillId="0" borderId="17" xfId="4" applyFont="1" applyBorder="1" applyAlignment="1" applyProtection="1">
      <alignment horizontal="center"/>
      <protection locked="0"/>
    </xf>
    <xf numFmtId="0" fontId="5" fillId="0" borderId="18" xfId="4" applyFont="1" applyBorder="1" applyProtection="1">
      <protection locked="0"/>
    </xf>
    <xf numFmtId="3" fontId="5" fillId="0" borderId="19" xfId="4" applyNumberFormat="1" applyFont="1" applyBorder="1" applyProtection="1">
      <protection locked="0"/>
    </xf>
    <xf numFmtId="3" fontId="5" fillId="3" borderId="17" xfId="4" applyNumberFormat="1" applyFont="1" applyFill="1" applyBorder="1" applyProtection="1">
      <protection locked="0"/>
    </xf>
    <xf numFmtId="3" fontId="15" fillId="0" borderId="17" xfId="4" applyNumberFormat="1" applyFont="1" applyBorder="1" applyProtection="1">
      <protection locked="0"/>
    </xf>
    <xf numFmtId="3" fontId="15" fillId="3" borderId="18" xfId="4" applyNumberFormat="1" applyFont="1" applyFill="1" applyBorder="1"/>
    <xf numFmtId="3" fontId="15" fillId="0" borderId="17" xfId="4" applyNumberFormat="1" applyFont="1" applyBorder="1"/>
    <xf numFmtId="3" fontId="15" fillId="3" borderId="17" xfId="4" applyNumberFormat="1" applyFont="1" applyFill="1" applyBorder="1"/>
    <xf numFmtId="0" fontId="5" fillId="0" borderId="18" xfId="4" applyFont="1" applyBorder="1" applyAlignment="1" applyProtection="1">
      <alignment horizontal="left"/>
      <protection locked="0"/>
    </xf>
    <xf numFmtId="3" fontId="15" fillId="3" borderId="17" xfId="4" applyNumberFormat="1" applyFont="1" applyFill="1" applyBorder="1" applyProtection="1">
      <protection locked="0"/>
    </xf>
    <xf numFmtId="3" fontId="15" fillId="0" borderId="18" xfId="4" applyNumberFormat="1" applyFont="1" applyBorder="1" applyProtection="1">
      <protection locked="0"/>
    </xf>
    <xf numFmtId="3" fontId="15" fillId="0" borderId="18" xfId="4" applyNumberFormat="1" applyFont="1" applyBorder="1"/>
    <xf numFmtId="0" fontId="5" fillId="0" borderId="20" xfId="4" applyFont="1" applyBorder="1" applyAlignment="1" applyProtection="1">
      <alignment horizontal="center"/>
      <protection locked="0"/>
    </xf>
    <xf numFmtId="0" fontId="5" fillId="0" borderId="21" xfId="4" applyFont="1" applyBorder="1" applyAlignment="1" applyProtection="1">
      <alignment horizontal="left"/>
      <protection locked="0"/>
    </xf>
    <xf numFmtId="3" fontId="5" fillId="0" borderId="22" xfId="4" applyNumberFormat="1" applyFont="1" applyBorder="1" applyProtection="1">
      <protection locked="0"/>
    </xf>
    <xf numFmtId="3" fontId="5" fillId="3" borderId="20" xfId="4" applyNumberFormat="1" applyFont="1" applyFill="1" applyBorder="1" applyProtection="1">
      <protection locked="0"/>
    </xf>
    <xf numFmtId="3" fontId="15" fillId="0" borderId="21" xfId="4" applyNumberFormat="1" applyFont="1" applyBorder="1"/>
    <xf numFmtId="3" fontId="15" fillId="3" borderId="20" xfId="4" applyNumberFormat="1" applyFont="1" applyFill="1" applyBorder="1" applyProtection="1">
      <protection locked="0"/>
    </xf>
    <xf numFmtId="3" fontId="15" fillId="0" borderId="20" xfId="4" applyNumberFormat="1" applyFont="1" applyBorder="1"/>
    <xf numFmtId="3" fontId="15" fillId="3" borderId="20" xfId="4" applyNumberFormat="1" applyFont="1" applyFill="1" applyBorder="1"/>
    <xf numFmtId="0" fontId="5" fillId="0" borderId="9" xfId="4" applyFont="1" applyBorder="1" applyAlignment="1">
      <alignment horizontal="center"/>
    </xf>
    <xf numFmtId="0" fontId="5" fillId="0" borderId="9" xfId="4" applyFont="1" applyBorder="1" applyAlignment="1">
      <alignment horizontal="left"/>
    </xf>
    <xf numFmtId="3" fontId="5" fillId="0" borderId="9" xfId="4" applyNumberFormat="1" applyFont="1" applyBorder="1"/>
    <xf numFmtId="3" fontId="5" fillId="3" borderId="9" xfId="4" applyNumberFormat="1" applyFont="1" applyFill="1" applyBorder="1"/>
    <xf numFmtId="3" fontId="15" fillId="0" borderId="9" xfId="4" applyNumberFormat="1" applyFont="1" applyBorder="1"/>
    <xf numFmtId="3" fontId="15" fillId="3" borderId="9" xfId="4" applyNumberFormat="1" applyFont="1" applyFill="1" applyBorder="1"/>
    <xf numFmtId="0" fontId="6" fillId="0" borderId="0" xfId="4" applyFont="1"/>
    <xf numFmtId="3" fontId="5" fillId="0" borderId="0" xfId="4" applyNumberFormat="1" applyFont="1"/>
    <xf numFmtId="6" fontId="5" fillId="0" borderId="0" xfId="4" applyNumberFormat="1" applyFont="1"/>
    <xf numFmtId="0" fontId="7" fillId="0" borderId="0" xfId="4" applyFont="1"/>
    <xf numFmtId="0" fontId="5" fillId="0" borderId="4" xfId="4" applyFont="1" applyBorder="1"/>
    <xf numFmtId="0" fontId="5" fillId="0" borderId="6" xfId="4" applyFont="1" applyBorder="1"/>
    <xf numFmtId="0" fontId="5" fillId="0" borderId="5" xfId="4" applyFont="1" applyBorder="1" applyAlignment="1">
      <alignment horizontal="center"/>
    </xf>
    <xf numFmtId="0" fontId="5" fillId="0" borderId="13" xfId="4" applyFont="1" applyBorder="1" applyAlignment="1">
      <alignment horizontal="center"/>
    </xf>
    <xf numFmtId="0" fontId="5" fillId="0" borderId="23" xfId="4" applyFont="1" applyBorder="1"/>
    <xf numFmtId="0" fontId="5" fillId="0" borderId="8" xfId="4" applyFont="1" applyBorder="1"/>
    <xf numFmtId="0" fontId="5" fillId="0" borderId="7" xfId="4" applyFont="1" applyBorder="1"/>
    <xf numFmtId="0" fontId="5" fillId="0" borderId="0" xfId="4" applyFont="1" applyAlignment="1">
      <alignment horizontal="center"/>
    </xf>
    <xf numFmtId="0" fontId="5" fillId="0" borderId="23" xfId="4" applyFont="1" applyBorder="1" applyAlignment="1">
      <alignment horizontal="center"/>
    </xf>
    <xf numFmtId="0" fontId="5" fillId="0" borderId="12" xfId="4" applyFont="1" applyBorder="1"/>
    <xf numFmtId="0" fontId="5" fillId="0" borderId="11" xfId="4" applyFont="1" applyBorder="1" applyAlignment="1">
      <alignment horizontal="center"/>
    </xf>
    <xf numFmtId="0" fontId="5" fillId="0" borderId="14" xfId="4" applyFont="1" applyBorder="1" applyAlignment="1">
      <alignment horizontal="center"/>
    </xf>
    <xf numFmtId="3" fontId="5" fillId="0" borderId="13" xfId="4" applyNumberFormat="1" applyFont="1" applyBorder="1"/>
    <xf numFmtId="3" fontId="5" fillId="0" borderId="7" xfId="4" applyNumberFormat="1" applyFont="1" applyBorder="1"/>
    <xf numFmtId="3" fontId="5" fillId="0" borderId="23" xfId="4" applyNumberFormat="1" applyFont="1" applyBorder="1"/>
    <xf numFmtId="0" fontId="5" fillId="0" borderId="23" xfId="4" quotePrefix="1" applyFont="1" applyBorder="1" applyAlignment="1">
      <alignment horizontal="right"/>
    </xf>
    <xf numFmtId="0" fontId="5" fillId="0" borderId="14" xfId="4" applyFont="1" applyBorder="1" applyAlignment="1">
      <alignment horizontal="right"/>
    </xf>
    <xf numFmtId="0" fontId="5" fillId="0" borderId="11" xfId="4" applyFont="1" applyBorder="1"/>
    <xf numFmtId="3" fontId="5" fillId="0" borderId="14" xfId="4" applyNumberFormat="1" applyFont="1" applyBorder="1"/>
    <xf numFmtId="3" fontId="5" fillId="0" borderId="12" xfId="4" applyNumberFormat="1" applyFont="1" applyBorder="1"/>
    <xf numFmtId="0" fontId="5" fillId="0" borderId="13" xfId="4" quotePrefix="1" applyFont="1" applyBorder="1" applyAlignment="1">
      <alignment horizontal="right"/>
    </xf>
    <xf numFmtId="0" fontId="5" fillId="0" borderId="9" xfId="4" quotePrefix="1" applyFont="1" applyBorder="1" applyAlignment="1">
      <alignment horizontal="right"/>
    </xf>
    <xf numFmtId="0" fontId="5" fillId="0" borderId="2" xfId="4" applyFont="1" applyBorder="1"/>
    <xf numFmtId="164" fontId="5" fillId="0" borderId="0" xfId="4" applyNumberFormat="1" applyFont="1"/>
    <xf numFmtId="0" fontId="5" fillId="0" borderId="0" xfId="5" applyFont="1"/>
    <xf numFmtId="0" fontId="7" fillId="0" borderId="0" xfId="5" applyFont="1"/>
    <xf numFmtId="3" fontId="5" fillId="0" borderId="0" xfId="5" applyNumberFormat="1" applyFont="1"/>
    <xf numFmtId="0" fontId="7" fillId="0" borderId="0" xfId="5" applyFont="1" applyAlignment="1">
      <alignment horizontal="left"/>
    </xf>
    <xf numFmtId="0" fontId="7" fillId="0" borderId="0" xfId="5" applyFont="1" applyAlignment="1">
      <alignment horizontal="center"/>
    </xf>
    <xf numFmtId="3" fontId="7" fillId="0" borderId="0" xfId="5" applyNumberFormat="1" applyFont="1" applyAlignment="1">
      <alignment horizontal="center"/>
    </xf>
    <xf numFmtId="0" fontId="5" fillId="0" borderId="0" xfId="5" applyFont="1" applyAlignment="1">
      <alignment horizontal="center"/>
    </xf>
    <xf numFmtId="3" fontId="5" fillId="0" borderId="0" xfId="5" applyNumberFormat="1" applyFont="1" applyAlignment="1">
      <alignment horizontal="center"/>
    </xf>
    <xf numFmtId="3" fontId="5" fillId="0" borderId="24" xfId="5" applyNumberFormat="1" applyFont="1" applyBorder="1"/>
    <xf numFmtId="3" fontId="5" fillId="0" borderId="25" xfId="5" applyNumberFormat="1" applyFont="1" applyBorder="1"/>
    <xf numFmtId="3" fontId="5" fillId="0" borderId="2" xfId="5" applyNumberFormat="1" applyFont="1" applyBorder="1"/>
    <xf numFmtId="0" fontId="6" fillId="0" borderId="0" xfId="5" applyFont="1"/>
    <xf numFmtId="3" fontId="5" fillId="0" borderId="5" xfId="5" applyNumberFormat="1" applyFont="1" applyBorder="1"/>
    <xf numFmtId="3" fontId="5" fillId="0" borderId="18" xfId="5" applyNumberFormat="1" applyFont="1" applyBorder="1"/>
    <xf numFmtId="3" fontId="5" fillId="0" borderId="21" xfId="5" applyNumberFormat="1" applyFont="1" applyBorder="1"/>
    <xf numFmtId="3" fontId="5" fillId="0" borderId="11" xfId="5" applyNumberFormat="1" applyFont="1" applyBorder="1"/>
    <xf numFmtId="0" fontId="29" fillId="0" borderId="0" xfId="5" applyFont="1"/>
    <xf numFmtId="3" fontId="29" fillId="0" borderId="0" xfId="5" applyNumberFormat="1" applyFont="1"/>
    <xf numFmtId="0" fontId="30" fillId="0" borderId="0" xfId="5" applyFont="1"/>
    <xf numFmtId="3" fontId="30" fillId="0" borderId="0" xfId="5" applyNumberFormat="1" applyFont="1"/>
    <xf numFmtId="0" fontId="31" fillId="0" borderId="0" xfId="5" applyFont="1"/>
    <xf numFmtId="0" fontId="32" fillId="0" borderId="0" xfId="5" applyFont="1"/>
    <xf numFmtId="0" fontId="11" fillId="0" borderId="0" xfId="5" applyFont="1"/>
    <xf numFmtId="3" fontId="11" fillId="0" borderId="0" xfId="5" applyNumberFormat="1" applyFont="1"/>
    <xf numFmtId="0" fontId="8" fillId="0" borderId="0" xfId="6" applyFont="1"/>
    <xf numFmtId="0" fontId="9" fillId="0" borderId="0" xfId="6" applyFont="1"/>
    <xf numFmtId="3" fontId="9" fillId="0" borderId="0" xfId="6" applyNumberFormat="1" applyFont="1"/>
    <xf numFmtId="0" fontId="9" fillId="0" borderId="0" xfId="6" applyFont="1" applyAlignment="1">
      <alignment horizontal="center"/>
    </xf>
    <xf numFmtId="0" fontId="1" fillId="2" borderId="1" xfId="6" applyFont="1" applyFill="1" applyBorder="1" applyAlignment="1">
      <alignment vertical="center"/>
    </xf>
    <xf numFmtId="0" fontId="2" fillId="2" borderId="2" xfId="6" applyFont="1" applyFill="1" applyBorder="1" applyAlignment="1">
      <alignment vertical="center"/>
    </xf>
    <xf numFmtId="3" fontId="2" fillId="2" borderId="2" xfId="6" applyNumberFormat="1" applyFont="1" applyFill="1" applyBorder="1" applyAlignment="1">
      <alignment vertical="center"/>
    </xf>
    <xf numFmtId="0" fontId="2" fillId="2" borderId="2" xfId="6" applyFont="1" applyFill="1" applyBorder="1" applyAlignment="1">
      <alignment horizontal="center" vertical="center"/>
    </xf>
    <xf numFmtId="3" fontId="2" fillId="2" borderId="3" xfId="6" applyNumberFormat="1" applyFont="1" applyFill="1" applyBorder="1" applyAlignment="1">
      <alignment vertical="center"/>
    </xf>
    <xf numFmtId="0" fontId="2" fillId="0" borderId="0" xfId="6" applyFont="1" applyAlignment="1">
      <alignment vertical="center"/>
    </xf>
    <xf numFmtId="0" fontId="3" fillId="0" borderId="0" xfId="6" applyFont="1"/>
    <xf numFmtId="0" fontId="8" fillId="2" borderId="4" xfId="6" applyFont="1" applyFill="1" applyBorder="1"/>
    <xf numFmtId="0" fontId="9" fillId="2" borderId="5" xfId="6" applyFont="1" applyFill="1" applyBorder="1"/>
    <xf numFmtId="3" fontId="9" fillId="2" borderId="6" xfId="6" applyNumberFormat="1" applyFont="1" applyFill="1" applyBorder="1" applyAlignment="1">
      <alignment horizontal="center"/>
    </xf>
    <xf numFmtId="0" fontId="8" fillId="2" borderId="8" xfId="6" applyFont="1" applyFill="1" applyBorder="1"/>
    <xf numFmtId="0" fontId="9" fillId="2" borderId="0" xfId="6" applyFont="1" applyFill="1"/>
    <xf numFmtId="3" fontId="9" fillId="2" borderId="7" xfId="6" applyNumberFormat="1" applyFont="1" applyFill="1" applyBorder="1" applyAlignment="1">
      <alignment horizontal="center"/>
    </xf>
    <xf numFmtId="0" fontId="9" fillId="2" borderId="8" xfId="6" applyFont="1" applyFill="1" applyBorder="1" applyAlignment="1">
      <alignment horizontal="center"/>
    </xf>
    <xf numFmtId="3" fontId="9" fillId="2" borderId="9" xfId="6" quotePrefix="1" applyNumberFormat="1" applyFont="1" applyFill="1" applyBorder="1" applyAlignment="1">
      <alignment horizontal="center"/>
    </xf>
    <xf numFmtId="0" fontId="9" fillId="2" borderId="2" xfId="6" applyFont="1" applyFill="1" applyBorder="1" applyAlignment="1">
      <alignment horizontal="center"/>
    </xf>
    <xf numFmtId="3" fontId="9" fillId="2" borderId="7" xfId="6" applyNumberFormat="1" applyFont="1" applyFill="1" applyBorder="1"/>
    <xf numFmtId="3" fontId="9" fillId="2" borderId="0" xfId="6" applyNumberFormat="1" applyFont="1" applyFill="1"/>
    <xf numFmtId="3" fontId="9" fillId="2" borderId="0" xfId="6" applyNumberFormat="1" applyFont="1" applyFill="1" applyAlignment="1">
      <alignment horizontal="center"/>
    </xf>
    <xf numFmtId="3" fontId="9" fillId="0" borderId="9" xfId="6" applyNumberFormat="1" applyFont="1" applyBorder="1"/>
    <xf numFmtId="0" fontId="9" fillId="2" borderId="8" xfId="6" quotePrefix="1" applyFont="1" applyFill="1" applyBorder="1" applyAlignment="1">
      <alignment horizontal="center"/>
    </xf>
    <xf numFmtId="3" fontId="9" fillId="0" borderId="9" xfId="6" applyNumberFormat="1" applyFont="1" applyBorder="1" applyAlignment="1">
      <alignment horizontal="center"/>
    </xf>
    <xf numFmtId="0" fontId="9" fillId="2" borderId="8" xfId="6" applyFont="1" applyFill="1" applyBorder="1"/>
    <xf numFmtId="0" fontId="9" fillId="2" borderId="10" xfId="6" applyFont="1" applyFill="1" applyBorder="1"/>
    <xf numFmtId="0" fontId="9" fillId="2" borderId="11" xfId="6" applyFont="1" applyFill="1" applyBorder="1"/>
    <xf numFmtId="3" fontId="9" fillId="2" borderId="11" xfId="6" applyNumberFormat="1" applyFont="1" applyFill="1" applyBorder="1"/>
    <xf numFmtId="3" fontId="9" fillId="2" borderId="11" xfId="6" applyNumberFormat="1" applyFont="1" applyFill="1" applyBorder="1" applyAlignment="1">
      <alignment horizontal="center"/>
    </xf>
    <xf numFmtId="3" fontId="9" fillId="2" borderId="12" xfId="6" applyNumberFormat="1" applyFont="1" applyFill="1" applyBorder="1"/>
    <xf numFmtId="3" fontId="9" fillId="0" borderId="2" xfId="6" applyNumberFormat="1" applyFont="1" applyBorder="1"/>
    <xf numFmtId="0" fontId="12" fillId="0" borderId="0" xfId="5" applyFont="1"/>
    <xf numFmtId="3" fontId="16" fillId="0" borderId="0" xfId="0" applyNumberFormat="1" applyFont="1"/>
    <xf numFmtId="3" fontId="17" fillId="0" borderId="18" xfId="0" applyNumberFormat="1" applyFont="1" applyBorder="1"/>
    <xf numFmtId="0" fontId="34" fillId="0" borderId="0" xfId="0" applyFont="1"/>
    <xf numFmtId="0" fontId="34" fillId="0" borderId="0" xfId="0" applyFont="1" applyAlignment="1">
      <alignment horizontal="center"/>
    </xf>
    <xf numFmtId="3" fontId="34" fillId="0" borderId="0" xfId="0" applyNumberFormat="1" applyFont="1"/>
    <xf numFmtId="0" fontId="9" fillId="2" borderId="0" xfId="0" applyFont="1" applyFill="1"/>
    <xf numFmtId="3" fontId="9" fillId="2" borderId="0" xfId="0" applyNumberFormat="1" applyFont="1" applyFill="1"/>
    <xf numFmtId="3" fontId="9" fillId="2" borderId="0" xfId="0" applyNumberFormat="1" applyFont="1" applyFill="1" applyAlignment="1">
      <alignment horizontal="center"/>
    </xf>
    <xf numFmtId="3" fontId="9" fillId="0" borderId="24" xfId="0" applyNumberFormat="1" applyFont="1" applyBorder="1"/>
    <xf numFmtId="0" fontId="3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/>
    <xf numFmtId="0" fontId="35" fillId="4" borderId="4" xfId="0" applyFont="1" applyFill="1" applyBorder="1" applyAlignment="1">
      <alignment horizontal="left"/>
    </xf>
    <xf numFmtId="0" fontId="35" fillId="4" borderId="5" xfId="0" applyFont="1" applyFill="1" applyBorder="1" applyAlignment="1">
      <alignment horizontal="left"/>
    </xf>
    <xf numFmtId="0" fontId="35" fillId="4" borderId="5" xfId="0" applyFont="1" applyFill="1" applyBorder="1"/>
    <xf numFmtId="0" fontId="35" fillId="4" borderId="5" xfId="0" applyFont="1" applyFill="1" applyBorder="1" applyAlignment="1">
      <alignment horizontal="center"/>
    </xf>
    <xf numFmtId="3" fontId="35" fillId="4" borderId="5" xfId="0" applyNumberFormat="1" applyFont="1" applyFill="1" applyBorder="1"/>
    <xf numFmtId="0" fontId="35" fillId="4" borderId="6" xfId="0" applyFont="1" applyFill="1" applyBorder="1"/>
    <xf numFmtId="0" fontId="35" fillId="0" borderId="0" xfId="0" applyFont="1"/>
    <xf numFmtId="0" fontId="33" fillId="4" borderId="10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1" xfId="0" applyFill="1" applyBorder="1"/>
    <xf numFmtId="0" fontId="0" fillId="4" borderId="11" xfId="0" applyFill="1" applyBorder="1" applyAlignment="1">
      <alignment horizontal="center"/>
    </xf>
    <xf numFmtId="3" fontId="0" fillId="4" borderId="11" xfId="0" applyNumberFormat="1" applyFill="1" applyBorder="1"/>
    <xf numFmtId="0" fontId="0" fillId="4" borderId="12" xfId="0" applyFill="1" applyBorder="1"/>
    <xf numFmtId="0" fontId="8" fillId="4" borderId="8" xfId="0" applyFont="1" applyFill="1" applyBorder="1"/>
    <xf numFmtId="0" fontId="9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3" fontId="0" fillId="4" borderId="0" xfId="0" applyNumberFormat="1" applyFill="1"/>
    <xf numFmtId="0" fontId="0" fillId="4" borderId="7" xfId="0" applyFill="1" applyBorder="1"/>
    <xf numFmtId="3" fontId="0" fillId="0" borderId="9" xfId="0" applyNumberFormat="1" applyBorder="1" applyAlignment="1">
      <alignment horizontal="center"/>
    </xf>
    <xf numFmtId="3" fontId="0" fillId="4" borderId="7" xfId="0" applyNumberFormat="1" applyFill="1" applyBorder="1"/>
    <xf numFmtId="9" fontId="0" fillId="0" borderId="9" xfId="0" applyNumberFormat="1" applyBorder="1" applyAlignment="1">
      <alignment horizontal="center"/>
    </xf>
    <xf numFmtId="9" fontId="0" fillId="4" borderId="7" xfId="0" applyNumberFormat="1" applyFill="1" applyBorder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8" xfId="0" applyFill="1" applyBorder="1" applyAlignment="1">
      <alignment horizontal="left"/>
    </xf>
    <xf numFmtId="0" fontId="0" fillId="4" borderId="0" xfId="0" applyFill="1" applyAlignment="1">
      <alignment horizontal="left"/>
    </xf>
    <xf numFmtId="3" fontId="0" fillId="4" borderId="7" xfId="0" applyNumberFormat="1" applyFill="1" applyBorder="1" applyAlignment="1">
      <alignment horizontal="center"/>
    </xf>
    <xf numFmtId="3" fontId="0" fillId="0" borderId="9" xfId="0" applyNumberFormat="1" applyBorder="1" applyAlignment="1">
      <alignment horizontal="right"/>
    </xf>
    <xf numFmtId="0" fontId="0" fillId="4" borderId="0" xfId="0" quotePrefix="1" applyFill="1" applyAlignment="1">
      <alignment horizontal="center"/>
    </xf>
    <xf numFmtId="3" fontId="0" fillId="0" borderId="9" xfId="0" applyNumberFormat="1" applyBorder="1"/>
    <xf numFmtId="0" fontId="36" fillId="4" borderId="0" xfId="0" applyFont="1" applyFill="1"/>
    <xf numFmtId="0" fontId="36" fillId="0" borderId="0" xfId="0" applyFont="1"/>
    <xf numFmtId="0" fontId="0" fillId="4" borderId="10" xfId="0" applyFill="1" applyBorder="1" applyAlignment="1">
      <alignment horizontal="left"/>
    </xf>
    <xf numFmtId="0" fontId="17" fillId="0" borderId="0" xfId="0" applyFont="1" applyAlignment="1">
      <alignment horizontal="center"/>
    </xf>
    <xf numFmtId="0" fontId="11" fillId="0" borderId="0" xfId="5" applyFont="1" applyBorder="1"/>
    <xf numFmtId="3" fontId="17" fillId="0" borderId="1" xfId="0" applyNumberFormat="1" applyFont="1" applyBorder="1" applyAlignment="1">
      <alignment horizontal="center"/>
    </xf>
    <xf numFmtId="3" fontId="17" fillId="0" borderId="3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5" fillId="6" borderId="0" xfId="0" applyFont="1" applyFill="1" applyAlignment="1">
      <alignment horizontal="left" vertical="center"/>
    </xf>
    <xf numFmtId="0" fontId="15" fillId="6" borderId="11" xfId="0" applyFont="1" applyFill="1" applyBorder="1" applyAlignment="1">
      <alignment horizontal="center"/>
    </xf>
    <xf numFmtId="0" fontId="15" fillId="6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0" fontId="5" fillId="0" borderId="3" xfId="4" applyFont="1" applyBorder="1" applyAlignment="1">
      <alignment horizontal="center"/>
    </xf>
    <xf numFmtId="0" fontId="5" fillId="0" borderId="9" xfId="4" applyFont="1" applyBorder="1" applyAlignment="1">
      <alignment horizontal="center"/>
    </xf>
    <xf numFmtId="0" fontId="9" fillId="2" borderId="5" xfId="6" applyFont="1" applyFill="1" applyBorder="1" applyAlignment="1">
      <alignment horizontal="center"/>
    </xf>
    <xf numFmtId="0" fontId="9" fillId="2" borderId="0" xfId="6" applyFont="1" applyFill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4" xr:uid="{1A895E2B-533C-4508-97C8-37B155F01401}"/>
    <cellStyle name="Normal 2 2 2 2" xfId="6" xr:uid="{B7755C51-CA4D-4CDD-A702-AA704431B301}"/>
    <cellStyle name="Normal 2 3" xfId="5" xr:uid="{DC97E0AC-BCB4-4E14-BA94-7EE67103699C}"/>
    <cellStyle name="Pros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32"/>
  <sheetViews>
    <sheetView showGridLines="0" tabSelected="1" workbookViewId="0">
      <selection activeCell="I21" sqref="I21"/>
    </sheetView>
  </sheetViews>
  <sheetFormatPr baseColWidth="10" defaultRowHeight="15" x14ac:dyDescent="0.25"/>
  <cols>
    <col min="1" max="1" width="5.5703125" style="39" customWidth="1"/>
    <col min="2" max="2" width="24" style="38" customWidth="1"/>
    <col min="3" max="3" width="2.7109375" style="38" customWidth="1"/>
    <col min="4" max="11" width="8.7109375" style="38" customWidth="1"/>
    <col min="12" max="14" width="11.42578125" style="38"/>
    <col min="15" max="15" width="3.28515625" style="38" customWidth="1"/>
    <col min="16" max="16384" width="11.42578125" style="38"/>
  </cols>
  <sheetData>
    <row r="1" spans="1:18" s="77" customFormat="1" ht="15.75" x14ac:dyDescent="0.25">
      <c r="A1" s="124" t="s">
        <v>103</v>
      </c>
    </row>
    <row r="2" spans="1:18" s="77" customFormat="1" ht="15.75" x14ac:dyDescent="0.25">
      <c r="A2" s="121"/>
    </row>
    <row r="3" spans="1:18" s="77" customFormat="1" ht="15.75" x14ac:dyDescent="0.25">
      <c r="A3" s="124" t="s">
        <v>39</v>
      </c>
    </row>
    <row r="4" spans="1:18" s="77" customFormat="1" ht="15.75" x14ac:dyDescent="0.25">
      <c r="A4" s="124" t="s">
        <v>12</v>
      </c>
    </row>
    <row r="5" spans="1:18" ht="15.75" x14ac:dyDescent="0.25">
      <c r="A5" s="79" t="s">
        <v>6</v>
      </c>
      <c r="B5" s="80" t="s">
        <v>1</v>
      </c>
      <c r="C5" s="95"/>
      <c r="D5" s="307" t="s">
        <v>2</v>
      </c>
      <c r="E5" s="308"/>
      <c r="F5" s="309" t="s">
        <v>5</v>
      </c>
      <c r="G5" s="310"/>
      <c r="H5" s="309" t="s">
        <v>3</v>
      </c>
      <c r="I5" s="310"/>
      <c r="J5" s="309" t="s">
        <v>4</v>
      </c>
      <c r="K5" s="310"/>
      <c r="O5" s="37" t="s">
        <v>21</v>
      </c>
    </row>
    <row r="6" spans="1:18" ht="15.75" x14ac:dyDescent="0.25">
      <c r="A6" s="81"/>
      <c r="B6" s="82"/>
      <c r="C6" s="96"/>
      <c r="D6" s="83" t="s">
        <v>10</v>
      </c>
      <c r="E6" s="83" t="s">
        <v>11</v>
      </c>
      <c r="F6" s="83" t="s">
        <v>10</v>
      </c>
      <c r="G6" s="83" t="s">
        <v>11</v>
      </c>
      <c r="H6" s="83" t="s">
        <v>10</v>
      </c>
      <c r="I6" s="83" t="s">
        <v>11</v>
      </c>
      <c r="J6" s="83" t="s">
        <v>10</v>
      </c>
      <c r="K6" s="83" t="s">
        <v>11</v>
      </c>
      <c r="O6" s="75"/>
      <c r="P6" s="104" t="s">
        <v>18</v>
      </c>
      <c r="Q6" s="41"/>
      <c r="R6" s="105" t="s">
        <v>30</v>
      </c>
    </row>
    <row r="7" spans="1:18" ht="15.75" x14ac:dyDescent="0.25">
      <c r="A7" s="84">
        <v>1460</v>
      </c>
      <c r="B7" s="85" t="s">
        <v>31</v>
      </c>
      <c r="C7" s="85"/>
      <c r="D7" s="86">
        <v>2250</v>
      </c>
      <c r="E7" s="87"/>
      <c r="F7" s="86"/>
      <c r="G7" s="87">
        <v>100</v>
      </c>
      <c r="H7" s="86"/>
      <c r="I7" s="87"/>
      <c r="J7" s="86">
        <f>D7-G7</f>
        <v>2150</v>
      </c>
      <c r="K7" s="87"/>
      <c r="O7" s="106"/>
      <c r="P7" s="107" t="s">
        <v>26</v>
      </c>
      <c r="Q7" s="108"/>
      <c r="R7" s="92"/>
    </row>
    <row r="8" spans="1:18" ht="15.75" x14ac:dyDescent="0.25">
      <c r="A8" s="109">
        <v>1500</v>
      </c>
      <c r="B8" s="110" t="s">
        <v>32</v>
      </c>
      <c r="C8" s="110"/>
      <c r="D8" s="97">
        <v>2400</v>
      </c>
      <c r="E8" s="111"/>
      <c r="F8" s="97"/>
      <c r="G8" s="111"/>
      <c r="H8" s="97"/>
      <c r="I8" s="111"/>
      <c r="J8" s="97">
        <f>D8+F8-G8</f>
        <v>2400</v>
      </c>
      <c r="K8" s="111"/>
      <c r="O8" s="106" t="s">
        <v>16</v>
      </c>
      <c r="P8" s="107" t="s">
        <v>25</v>
      </c>
      <c r="Q8" s="108"/>
      <c r="R8" s="92"/>
    </row>
    <row r="9" spans="1:18" ht="15.75" x14ac:dyDescent="0.25">
      <c r="A9" s="109">
        <v>1580</v>
      </c>
      <c r="B9" s="110" t="s">
        <v>33</v>
      </c>
      <c r="C9" s="110"/>
      <c r="D9" s="97"/>
      <c r="E9" s="111">
        <v>100</v>
      </c>
      <c r="F9" s="97"/>
      <c r="G9" s="111">
        <v>140</v>
      </c>
      <c r="H9" s="97"/>
      <c r="I9" s="111"/>
      <c r="J9" s="97"/>
      <c r="K9" s="111">
        <f>E9+G9</f>
        <v>240</v>
      </c>
      <c r="O9" s="112" t="s">
        <v>17</v>
      </c>
      <c r="P9" s="107" t="s">
        <v>27</v>
      </c>
      <c r="Q9" s="108"/>
      <c r="R9" s="92">
        <v>216000</v>
      </c>
    </row>
    <row r="10" spans="1:18" ht="15.75" x14ac:dyDescent="0.25">
      <c r="A10" s="109">
        <v>1810</v>
      </c>
      <c r="B10" s="110" t="s">
        <v>34</v>
      </c>
      <c r="C10" s="110"/>
      <c r="D10" s="97">
        <v>300</v>
      </c>
      <c r="E10" s="111"/>
      <c r="F10" s="97"/>
      <c r="G10" s="111">
        <v>40</v>
      </c>
      <c r="H10" s="97"/>
      <c r="I10" s="111"/>
      <c r="J10" s="97">
        <f t="shared" ref="J10" si="0">D10+F10-G10</f>
        <v>260</v>
      </c>
      <c r="K10" s="111"/>
      <c r="O10" s="43"/>
      <c r="P10" s="113" t="s">
        <v>31</v>
      </c>
      <c r="Q10" s="42"/>
      <c r="R10" s="114"/>
    </row>
    <row r="11" spans="1:18" ht="15.75" x14ac:dyDescent="0.25">
      <c r="A11" s="109">
        <v>3000</v>
      </c>
      <c r="B11" s="110" t="s">
        <v>35</v>
      </c>
      <c r="C11" s="110"/>
      <c r="D11" s="97"/>
      <c r="E11" s="111">
        <v>10000</v>
      </c>
      <c r="F11" s="97"/>
      <c r="G11" s="111"/>
      <c r="H11" s="97"/>
      <c r="I11" s="111">
        <f>E11</f>
        <v>10000</v>
      </c>
      <c r="J11" s="97"/>
      <c r="K11" s="111"/>
      <c r="O11" s="43"/>
      <c r="P11" s="107" t="s">
        <v>26</v>
      </c>
      <c r="Q11" s="108"/>
      <c r="R11" s="92">
        <v>2150000</v>
      </c>
    </row>
    <row r="12" spans="1:18" ht="15.75" x14ac:dyDescent="0.25">
      <c r="A12" s="109">
        <v>4300</v>
      </c>
      <c r="B12" s="110" t="s">
        <v>36</v>
      </c>
      <c r="C12" s="110"/>
      <c r="D12" s="97">
        <v>6700</v>
      </c>
      <c r="E12" s="111"/>
      <c r="F12" s="97">
        <v>100</v>
      </c>
      <c r="G12" s="111"/>
      <c r="H12" s="97">
        <f>D12+F12</f>
        <v>6800</v>
      </c>
      <c r="I12" s="111"/>
      <c r="J12" s="97"/>
      <c r="K12" s="111"/>
      <c r="O12" s="106" t="s">
        <v>16</v>
      </c>
      <c r="P12" s="107" t="s">
        <v>25</v>
      </c>
      <c r="Q12" s="108"/>
      <c r="R12" s="92">
        <v>2375000</v>
      </c>
    </row>
    <row r="13" spans="1:18" ht="15.75" x14ac:dyDescent="0.25">
      <c r="A13" s="109">
        <v>7830</v>
      </c>
      <c r="B13" s="110" t="s">
        <v>37</v>
      </c>
      <c r="C13" s="110"/>
      <c r="D13" s="97">
        <v>400</v>
      </c>
      <c r="E13" s="111"/>
      <c r="F13" s="97">
        <v>140</v>
      </c>
      <c r="G13" s="111"/>
      <c r="H13" s="97">
        <f>D13+F13</f>
        <v>540</v>
      </c>
      <c r="I13" s="111"/>
      <c r="J13" s="97"/>
      <c r="K13" s="111"/>
      <c r="O13" s="112" t="s">
        <v>17</v>
      </c>
      <c r="P13" s="107" t="s">
        <v>27</v>
      </c>
      <c r="Q13" s="108"/>
      <c r="R13" s="92">
        <f>R11-R12</f>
        <v>-225000</v>
      </c>
    </row>
    <row r="14" spans="1:18" ht="15.75" x14ac:dyDescent="0.25">
      <c r="A14" s="88">
        <v>8100</v>
      </c>
      <c r="B14" s="89" t="s">
        <v>38</v>
      </c>
      <c r="C14" s="89"/>
      <c r="D14" s="90"/>
      <c r="E14" s="91"/>
      <c r="F14" s="90">
        <v>40</v>
      </c>
      <c r="G14" s="91"/>
      <c r="H14" s="90">
        <f>SUM(F14:G14)</f>
        <v>40</v>
      </c>
      <c r="I14" s="91"/>
      <c r="J14" s="90"/>
      <c r="K14" s="91"/>
      <c r="O14" s="43"/>
      <c r="P14" s="113" t="s">
        <v>32</v>
      </c>
      <c r="Q14" s="42"/>
      <c r="R14" s="114"/>
    </row>
    <row r="15" spans="1:18" ht="15.75" x14ac:dyDescent="0.25">
      <c r="A15" s="98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43"/>
      <c r="P15" s="107" t="s">
        <v>26</v>
      </c>
      <c r="Q15" s="108"/>
      <c r="R15" s="92">
        <v>2160000</v>
      </c>
    </row>
    <row r="16" spans="1:18" ht="15.75" x14ac:dyDescent="0.25">
      <c r="A16" s="98">
        <v>1</v>
      </c>
      <c r="B16" s="77" t="s">
        <v>117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106" t="s">
        <v>16</v>
      </c>
      <c r="P16" s="107" t="s">
        <v>25</v>
      </c>
      <c r="Q16" s="108"/>
      <c r="R16" s="92">
        <v>2027000</v>
      </c>
    </row>
    <row r="17" spans="1:22" s="77" customFormat="1" ht="15.75" x14ac:dyDescent="0.25">
      <c r="A17" s="98"/>
      <c r="B17" s="77" t="s">
        <v>118</v>
      </c>
      <c r="O17" s="116" t="s">
        <v>17</v>
      </c>
      <c r="P17" s="117" t="s">
        <v>27</v>
      </c>
      <c r="Q17" s="123"/>
      <c r="R17" s="92">
        <f>R15-R16</f>
        <v>133000</v>
      </c>
    </row>
    <row r="18" spans="1:22" s="40" customFormat="1" ht="20.25" x14ac:dyDescent="0.3">
      <c r="A18" s="98">
        <v>2</v>
      </c>
      <c r="B18" s="77" t="s">
        <v>119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118"/>
      <c r="P18" s="119" t="s">
        <v>40</v>
      </c>
      <c r="Q18" s="119"/>
      <c r="R18" s="92">
        <f>R13+R17+R9</f>
        <v>124000</v>
      </c>
      <c r="S18" s="77"/>
      <c r="T18" s="77"/>
      <c r="U18" s="77"/>
      <c r="V18" s="77"/>
    </row>
    <row r="19" spans="1:22" s="40" customFormat="1" ht="20.25" x14ac:dyDescent="0.3">
      <c r="A19" s="98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118"/>
      <c r="P19" s="119" t="s">
        <v>113</v>
      </c>
      <c r="Q19" s="120"/>
      <c r="R19" s="92">
        <f>R18*0.22</f>
        <v>27280</v>
      </c>
    </row>
    <row r="20" spans="1:22" ht="15.75" x14ac:dyDescent="0.25">
      <c r="B20" s="115"/>
    </row>
    <row r="21" spans="1:22" s="77" customFormat="1" ht="15.75" x14ac:dyDescent="0.25">
      <c r="A21" s="305"/>
      <c r="O21" s="77" t="s">
        <v>291</v>
      </c>
    </row>
    <row r="22" spans="1:22" x14ac:dyDescent="0.25">
      <c r="A22" s="103" t="s">
        <v>20</v>
      </c>
      <c r="B22" s="38" t="s">
        <v>68</v>
      </c>
    </row>
    <row r="23" spans="1:22" ht="15.75" x14ac:dyDescent="0.25">
      <c r="A23" s="98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22" x14ac:dyDescent="0.25">
      <c r="B24" s="311" t="s">
        <v>106</v>
      </c>
      <c r="C24" s="312" t="s">
        <v>69</v>
      </c>
      <c r="D24" s="312"/>
      <c r="E24" s="312"/>
      <c r="F24" s="312"/>
      <c r="G24" s="311" t="s">
        <v>107</v>
      </c>
      <c r="H24" s="311"/>
    </row>
    <row r="25" spans="1:22" x14ac:dyDescent="0.25">
      <c r="B25" s="311"/>
      <c r="C25" s="313" t="s">
        <v>70</v>
      </c>
      <c r="D25" s="313"/>
      <c r="E25" s="313"/>
      <c r="F25" s="313"/>
      <c r="G25" s="311"/>
      <c r="H25" s="311"/>
    </row>
    <row r="27" spans="1:22" s="77" customFormat="1" ht="15.75" x14ac:dyDescent="0.25">
      <c r="A27" s="305"/>
      <c r="C27" s="122"/>
      <c r="D27" s="122" t="s">
        <v>292</v>
      </c>
      <c r="E27" s="122"/>
    </row>
    <row r="28" spans="1:22" s="77" customFormat="1" ht="15.75" x14ac:dyDescent="0.25">
      <c r="A28" s="305"/>
      <c r="C28" s="122"/>
      <c r="D28" s="122"/>
      <c r="E28" s="122"/>
    </row>
    <row r="29" spans="1:22" s="77" customFormat="1" ht="15.75" x14ac:dyDescent="0.25">
      <c r="A29" s="305"/>
      <c r="B29" s="77" t="s">
        <v>120</v>
      </c>
      <c r="G29" s="78">
        <f>2400-373</f>
        <v>2027</v>
      </c>
      <c r="H29" s="77" t="s">
        <v>293</v>
      </c>
    </row>
    <row r="30" spans="1:22" s="77" customFormat="1" ht="15.75" x14ac:dyDescent="0.25">
      <c r="A30" s="305"/>
    </row>
    <row r="31" spans="1:22" s="77" customFormat="1" ht="15.75" x14ac:dyDescent="0.25">
      <c r="A31" s="305"/>
      <c r="B31" s="77" t="s">
        <v>294</v>
      </c>
    </row>
    <row r="32" spans="1:22" s="77" customFormat="1" ht="15.75" x14ac:dyDescent="0.25">
      <c r="A32" s="305"/>
    </row>
  </sheetData>
  <mergeCells count="8">
    <mergeCell ref="D5:E5"/>
    <mergeCell ref="F5:G5"/>
    <mergeCell ref="H5:I5"/>
    <mergeCell ref="J5:K5"/>
    <mergeCell ref="B24:B25"/>
    <mergeCell ref="C24:F24"/>
    <mergeCell ref="C25:F25"/>
    <mergeCell ref="G24:H25"/>
  </mergeCells>
  <pageMargins left="0.70866141732283472" right="0.70866141732283472" top="0.78740157480314965" bottom="0.78740157480314965" header="0.31496062992125984" footer="0.31496062992125984"/>
  <pageSetup paperSize="9" orientation="landscape" horizontalDpi="200" verticalDpi="200" r:id="rId1"/>
  <headerFoot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3"/>
  <sheetViews>
    <sheetView showGridLines="0" workbookViewId="0">
      <selection activeCell="K17" sqref="K17"/>
    </sheetView>
  </sheetViews>
  <sheetFormatPr baseColWidth="10" defaultRowHeight="15.75" x14ac:dyDescent="0.25"/>
  <cols>
    <col min="1" max="1" width="4.140625" style="8" customWidth="1"/>
    <col min="2" max="2" width="40.42578125" style="8" customWidth="1"/>
    <col min="3" max="3" width="8.85546875" style="9" customWidth="1"/>
    <col min="4" max="4" width="3.28515625" style="10" customWidth="1"/>
    <col min="5" max="5" width="8.85546875" style="9" customWidth="1"/>
    <col min="6" max="6" width="11.85546875" style="9" bestFit="1" customWidth="1"/>
    <col min="7" max="16384" width="11.42578125" style="8"/>
  </cols>
  <sheetData>
    <row r="1" spans="1:7" x14ac:dyDescent="0.25">
      <c r="A1" s="11" t="s">
        <v>104</v>
      </c>
    </row>
    <row r="3" spans="1:7" x14ac:dyDescent="0.25">
      <c r="A3" s="11" t="s">
        <v>12</v>
      </c>
    </row>
    <row r="5" spans="1:7" x14ac:dyDescent="0.25">
      <c r="A5" s="1" t="s">
        <v>41</v>
      </c>
      <c r="B5" s="2"/>
      <c r="C5" s="3"/>
      <c r="D5" s="4"/>
      <c r="E5" s="3"/>
      <c r="F5" s="5"/>
      <c r="G5" s="6"/>
    </row>
    <row r="6" spans="1:7" x14ac:dyDescent="0.25">
      <c r="A6" s="12"/>
      <c r="B6" s="13"/>
      <c r="C6" s="314" t="s">
        <v>42</v>
      </c>
      <c r="D6" s="314"/>
      <c r="E6" s="314"/>
      <c r="F6" s="14" t="s">
        <v>43</v>
      </c>
    </row>
    <row r="7" spans="1:7" x14ac:dyDescent="0.25">
      <c r="A7" s="74"/>
      <c r="B7" s="15"/>
      <c r="C7" s="315" t="s">
        <v>44</v>
      </c>
      <c r="D7" s="315"/>
      <c r="E7" s="315"/>
      <c r="F7" s="16" t="s">
        <v>45</v>
      </c>
    </row>
    <row r="8" spans="1:7" x14ac:dyDescent="0.25">
      <c r="A8" s="17"/>
      <c r="B8" s="15"/>
      <c r="C8" s="315" t="s">
        <v>99</v>
      </c>
      <c r="D8" s="315"/>
      <c r="E8" s="315"/>
      <c r="F8" s="16" t="s">
        <v>46</v>
      </c>
    </row>
    <row r="9" spans="1:7" x14ac:dyDescent="0.25">
      <c r="A9" s="17"/>
      <c r="B9" s="15"/>
      <c r="C9" s="18" t="s">
        <v>47</v>
      </c>
      <c r="D9" s="19"/>
      <c r="E9" s="18" t="s">
        <v>48</v>
      </c>
      <c r="F9" s="20"/>
    </row>
    <row r="10" spans="1:7" x14ac:dyDescent="0.25">
      <c r="A10" s="17"/>
      <c r="B10" s="15" t="s">
        <v>49</v>
      </c>
      <c r="C10" s="21"/>
      <c r="D10" s="22"/>
      <c r="E10" s="21"/>
      <c r="F10" s="20"/>
      <c r="G10" s="9"/>
    </row>
    <row r="11" spans="1:7" x14ac:dyDescent="0.25">
      <c r="A11" s="17"/>
      <c r="B11" s="15" t="s">
        <v>14</v>
      </c>
      <c r="C11" s="23">
        <v>3600</v>
      </c>
      <c r="D11" s="22"/>
      <c r="E11" s="23">
        <f>3100+130+220</f>
        <v>3450</v>
      </c>
      <c r="F11" s="20"/>
      <c r="G11" s="9"/>
    </row>
    <row r="12" spans="1:7" x14ac:dyDescent="0.25">
      <c r="A12" s="17" t="s">
        <v>16</v>
      </c>
      <c r="B12" s="15" t="s">
        <v>15</v>
      </c>
      <c r="C12" s="23">
        <f>2825+50+200</f>
        <v>3075</v>
      </c>
      <c r="D12" s="22"/>
      <c r="E12" s="23">
        <f>2660+40+150</f>
        <v>2850</v>
      </c>
      <c r="F12" s="20"/>
      <c r="G12" s="9"/>
    </row>
    <row r="13" spans="1:7" x14ac:dyDescent="0.25">
      <c r="A13" s="24" t="s">
        <v>17</v>
      </c>
      <c r="B13" s="15" t="s">
        <v>50</v>
      </c>
      <c r="C13" s="23">
        <f>C11-C12</f>
        <v>525</v>
      </c>
      <c r="D13" s="25" t="s">
        <v>16</v>
      </c>
      <c r="E13" s="23">
        <f>E11-E12</f>
        <v>600</v>
      </c>
      <c r="F13" s="34">
        <f>C13-E13</f>
        <v>-75</v>
      </c>
      <c r="G13" s="9"/>
    </row>
    <row r="14" spans="1:7" x14ac:dyDescent="0.25">
      <c r="A14" s="17"/>
      <c r="B14" s="15"/>
      <c r="C14" s="21"/>
      <c r="D14" s="22"/>
      <c r="E14" s="21"/>
      <c r="F14" s="35"/>
      <c r="G14" s="9"/>
    </row>
    <row r="15" spans="1:7" x14ac:dyDescent="0.25">
      <c r="A15" s="17"/>
      <c r="B15" s="15" t="s">
        <v>51</v>
      </c>
      <c r="C15" s="21"/>
      <c r="D15" s="22"/>
      <c r="E15" s="21"/>
      <c r="F15" s="35"/>
      <c r="G15" s="9"/>
    </row>
    <row r="16" spans="1:7" x14ac:dyDescent="0.25">
      <c r="A16" s="17"/>
      <c r="B16" s="15" t="s">
        <v>14</v>
      </c>
      <c r="C16" s="23">
        <v>700</v>
      </c>
      <c r="D16" s="22"/>
      <c r="E16" s="23">
        <v>750</v>
      </c>
      <c r="F16" s="35"/>
      <c r="G16" s="9"/>
    </row>
    <row r="17" spans="1:7" x14ac:dyDescent="0.25">
      <c r="A17" s="17" t="s">
        <v>16</v>
      </c>
      <c r="B17" s="15" t="s">
        <v>15</v>
      </c>
      <c r="C17" s="23">
        <v>725</v>
      </c>
      <c r="D17" s="22"/>
      <c r="E17" s="23">
        <v>810</v>
      </c>
      <c r="F17" s="35"/>
      <c r="G17" s="9"/>
    </row>
    <row r="18" spans="1:7" x14ac:dyDescent="0.25">
      <c r="A18" s="24" t="s">
        <v>17</v>
      </c>
      <c r="B18" s="15" t="s">
        <v>50</v>
      </c>
      <c r="C18" s="23">
        <f>C16-C17</f>
        <v>-25</v>
      </c>
      <c r="D18" s="25" t="s">
        <v>16</v>
      </c>
      <c r="E18" s="23">
        <f>E16-E17</f>
        <v>-60</v>
      </c>
      <c r="F18" s="34">
        <f>C18-E18</f>
        <v>35</v>
      </c>
      <c r="G18" s="9"/>
    </row>
    <row r="19" spans="1:7" x14ac:dyDescent="0.25">
      <c r="A19" s="17"/>
      <c r="B19" s="15"/>
      <c r="C19" s="21"/>
      <c r="D19" s="22"/>
      <c r="E19" s="21"/>
      <c r="F19" s="35"/>
      <c r="G19" s="9"/>
    </row>
    <row r="20" spans="1:7" x14ac:dyDescent="0.25">
      <c r="A20" s="17"/>
      <c r="B20" s="15" t="s">
        <v>52</v>
      </c>
      <c r="C20" s="21"/>
      <c r="D20" s="22"/>
      <c r="E20" s="21"/>
      <c r="F20" s="35"/>
      <c r="G20" s="9"/>
    </row>
    <row r="21" spans="1:7" x14ac:dyDescent="0.25">
      <c r="A21" s="17"/>
      <c r="B21" s="15" t="s">
        <v>14</v>
      </c>
      <c r="C21" s="23">
        <v>400</v>
      </c>
      <c r="D21" s="22"/>
      <c r="E21" s="23">
        <v>480</v>
      </c>
      <c r="F21" s="35"/>
      <c r="G21" s="9"/>
    </row>
    <row r="22" spans="1:7" x14ac:dyDescent="0.25">
      <c r="A22" s="17" t="s">
        <v>16</v>
      </c>
      <c r="B22" s="15" t="s">
        <v>15</v>
      </c>
      <c r="C22" s="23">
        <v>500</v>
      </c>
      <c r="D22" s="22"/>
      <c r="E22" s="23">
        <v>570</v>
      </c>
      <c r="F22" s="35"/>
      <c r="G22" s="9"/>
    </row>
    <row r="23" spans="1:7" x14ac:dyDescent="0.25">
      <c r="A23" s="24" t="s">
        <v>17</v>
      </c>
      <c r="B23" s="15" t="s">
        <v>50</v>
      </c>
      <c r="C23" s="23">
        <f>C21-C22</f>
        <v>-100</v>
      </c>
      <c r="D23" s="25" t="s">
        <v>16</v>
      </c>
      <c r="E23" s="23">
        <f>E21-E22</f>
        <v>-90</v>
      </c>
      <c r="F23" s="34">
        <f>C23-E23</f>
        <v>-10</v>
      </c>
      <c r="G23" s="9"/>
    </row>
    <row r="24" spans="1:7" x14ac:dyDescent="0.25">
      <c r="A24" s="17"/>
      <c r="B24" s="15"/>
      <c r="C24" s="21"/>
      <c r="D24" s="22"/>
      <c r="E24" s="21"/>
      <c r="F24" s="35"/>
      <c r="G24" s="9"/>
    </row>
    <row r="25" spans="1:7" x14ac:dyDescent="0.25">
      <c r="A25" s="17"/>
      <c r="B25" s="15"/>
      <c r="C25" s="21"/>
      <c r="D25" s="22"/>
      <c r="E25" s="21"/>
      <c r="F25" s="35"/>
      <c r="G25" s="9"/>
    </row>
    <row r="26" spans="1:7" x14ac:dyDescent="0.25">
      <c r="A26" s="17"/>
      <c r="B26" s="15" t="s">
        <v>53</v>
      </c>
      <c r="C26" s="23">
        <f>C13+C18+C23</f>
        <v>400</v>
      </c>
      <c r="D26" s="22"/>
      <c r="E26" s="23">
        <f>E13+E18+E23</f>
        <v>450</v>
      </c>
      <c r="F26" s="35"/>
      <c r="G26" s="9"/>
    </row>
    <row r="27" spans="1:7" x14ac:dyDescent="0.25">
      <c r="A27" s="17"/>
      <c r="B27" s="15" t="s">
        <v>54</v>
      </c>
      <c r="C27" s="21"/>
      <c r="D27" s="22"/>
      <c r="E27" s="21"/>
      <c r="F27" s="36">
        <f>F13+F18+F23</f>
        <v>-50</v>
      </c>
      <c r="G27" s="9"/>
    </row>
    <row r="28" spans="1:7" x14ac:dyDescent="0.25">
      <c r="A28" s="26"/>
      <c r="B28" s="15"/>
      <c r="C28" s="21"/>
      <c r="D28" s="22"/>
      <c r="E28" s="21"/>
      <c r="F28" s="20"/>
      <c r="G28" s="9"/>
    </row>
    <row r="29" spans="1:7" x14ac:dyDescent="0.25">
      <c r="A29" s="26"/>
      <c r="B29" s="15" t="s">
        <v>121</v>
      </c>
      <c r="C29" s="23">
        <f>C26*0.22</f>
        <v>88</v>
      </c>
      <c r="D29" s="22"/>
      <c r="E29" s="23">
        <f>E26*0.22</f>
        <v>99</v>
      </c>
      <c r="F29" s="20"/>
      <c r="G29" s="9"/>
    </row>
    <row r="30" spans="1:7" x14ac:dyDescent="0.25">
      <c r="A30" s="26"/>
      <c r="B30" s="15" t="s">
        <v>55</v>
      </c>
      <c r="C30" s="23"/>
      <c r="D30" s="22"/>
      <c r="E30" s="23"/>
      <c r="F30" s="20"/>
      <c r="G30" s="9"/>
    </row>
    <row r="31" spans="1:7" x14ac:dyDescent="0.25">
      <c r="A31" s="27"/>
      <c r="B31" s="28"/>
      <c r="C31" s="29"/>
      <c r="D31" s="30"/>
      <c r="E31" s="29"/>
      <c r="F31" s="31"/>
      <c r="G31" s="9"/>
    </row>
    <row r="33" spans="1:10" x14ac:dyDescent="0.25">
      <c r="A33" s="11" t="s">
        <v>20</v>
      </c>
    </row>
    <row r="34" spans="1:10" x14ac:dyDescent="0.25">
      <c r="B34" s="8" t="s">
        <v>19</v>
      </c>
      <c r="C34" s="100">
        <v>400</v>
      </c>
    </row>
    <row r="35" spans="1:10" x14ac:dyDescent="0.25">
      <c r="A35" s="101" t="s">
        <v>102</v>
      </c>
      <c r="B35" s="8" t="s">
        <v>56</v>
      </c>
      <c r="C35" s="9">
        <f>F27</f>
        <v>-50</v>
      </c>
    </row>
    <row r="36" spans="1:10" s="7" customFormat="1" ht="20.25" x14ac:dyDescent="0.3">
      <c r="A36" s="33" t="s">
        <v>17</v>
      </c>
      <c r="B36" s="8" t="s">
        <v>13</v>
      </c>
      <c r="C36" s="32">
        <f>SUM(C34:C35)</f>
        <v>350</v>
      </c>
      <c r="D36" s="10"/>
      <c r="E36" s="9"/>
      <c r="F36" s="9"/>
      <c r="G36" s="8"/>
      <c r="H36" s="8"/>
      <c r="I36" s="8"/>
      <c r="J36" s="8"/>
    </row>
    <row r="38" spans="1:10" x14ac:dyDescent="0.25">
      <c r="B38" s="8" t="s">
        <v>122</v>
      </c>
      <c r="C38" s="102">
        <f>C36*0.22</f>
        <v>77</v>
      </c>
    </row>
    <row r="40" spans="1:10" x14ac:dyDescent="0.25">
      <c r="A40" s="11" t="s">
        <v>21</v>
      </c>
    </row>
    <row r="41" spans="1:10" x14ac:dyDescent="0.25">
      <c r="B41" s="8" t="s">
        <v>8</v>
      </c>
      <c r="C41" s="100">
        <v>77</v>
      </c>
    </row>
    <row r="42" spans="1:10" x14ac:dyDescent="0.25">
      <c r="A42" s="33" t="s">
        <v>24</v>
      </c>
      <c r="B42" s="8" t="s">
        <v>123</v>
      </c>
      <c r="C42" s="9">
        <f>E29-C29</f>
        <v>11</v>
      </c>
    </row>
    <row r="43" spans="1:10" s="7" customFormat="1" ht="20.25" x14ac:dyDescent="0.3">
      <c r="A43" s="33" t="s">
        <v>17</v>
      </c>
      <c r="B43" s="8" t="s">
        <v>22</v>
      </c>
      <c r="C43" s="32">
        <f>SUM(C41:C42)</f>
        <v>88</v>
      </c>
      <c r="D43" s="10"/>
      <c r="E43" s="9"/>
      <c r="F43" s="9"/>
      <c r="G43" s="8"/>
      <c r="H43" s="8"/>
    </row>
  </sheetData>
  <mergeCells count="3">
    <mergeCell ref="C6:E6"/>
    <mergeCell ref="C7:E7"/>
    <mergeCell ref="C8:E8"/>
  </mergeCells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2BBE1-606E-4B3F-95DC-D56B70DA7C84}">
  <dimension ref="A1:Q74"/>
  <sheetViews>
    <sheetView showGridLines="0" workbookViewId="0">
      <selection activeCell="Q46" sqref="Q46"/>
    </sheetView>
  </sheetViews>
  <sheetFormatPr baseColWidth="10" defaultRowHeight="15" x14ac:dyDescent="0.25"/>
  <cols>
    <col min="1" max="1" width="3.42578125" style="45" customWidth="1"/>
    <col min="2" max="2" width="40.42578125" style="45" customWidth="1"/>
    <col min="3" max="3" width="11.42578125" style="46"/>
    <col min="4" max="4" width="3.28515625" style="47" customWidth="1"/>
    <col min="5" max="6" width="11.42578125" style="46"/>
    <col min="7" max="256" width="11.42578125" style="45"/>
    <col min="257" max="257" width="3.42578125" style="45" customWidth="1"/>
    <col min="258" max="258" width="40.42578125" style="45" customWidth="1"/>
    <col min="259" max="259" width="11.42578125" style="45"/>
    <col min="260" max="260" width="3.28515625" style="45" customWidth="1"/>
    <col min="261" max="512" width="11.42578125" style="45"/>
    <col min="513" max="513" width="3.42578125" style="45" customWidth="1"/>
    <col min="514" max="514" width="40.42578125" style="45" customWidth="1"/>
    <col min="515" max="515" width="11.42578125" style="45"/>
    <col min="516" max="516" width="3.28515625" style="45" customWidth="1"/>
    <col min="517" max="768" width="11.42578125" style="45"/>
    <col min="769" max="769" width="3.42578125" style="45" customWidth="1"/>
    <col min="770" max="770" width="40.42578125" style="45" customWidth="1"/>
    <col min="771" max="771" width="11.42578125" style="45"/>
    <col min="772" max="772" width="3.28515625" style="45" customWidth="1"/>
    <col min="773" max="1024" width="11.42578125" style="45"/>
    <col min="1025" max="1025" width="3.42578125" style="45" customWidth="1"/>
    <col min="1026" max="1026" width="40.42578125" style="45" customWidth="1"/>
    <col min="1027" max="1027" width="11.42578125" style="45"/>
    <col min="1028" max="1028" width="3.28515625" style="45" customWidth="1"/>
    <col min="1029" max="1280" width="11.42578125" style="45"/>
    <col min="1281" max="1281" width="3.42578125" style="45" customWidth="1"/>
    <col min="1282" max="1282" width="40.42578125" style="45" customWidth="1"/>
    <col min="1283" max="1283" width="11.42578125" style="45"/>
    <col min="1284" max="1284" width="3.28515625" style="45" customWidth="1"/>
    <col min="1285" max="1536" width="11.42578125" style="45"/>
    <col min="1537" max="1537" width="3.42578125" style="45" customWidth="1"/>
    <col min="1538" max="1538" width="40.42578125" style="45" customWidth="1"/>
    <col min="1539" max="1539" width="11.42578125" style="45"/>
    <col min="1540" max="1540" width="3.28515625" style="45" customWidth="1"/>
    <col min="1541" max="1792" width="11.42578125" style="45"/>
    <col min="1793" max="1793" width="3.42578125" style="45" customWidth="1"/>
    <col min="1794" max="1794" width="40.42578125" style="45" customWidth="1"/>
    <col min="1795" max="1795" width="11.42578125" style="45"/>
    <col min="1796" max="1796" width="3.28515625" style="45" customWidth="1"/>
    <col min="1797" max="2048" width="11.42578125" style="45"/>
    <col min="2049" max="2049" width="3.42578125" style="45" customWidth="1"/>
    <col min="2050" max="2050" width="40.42578125" style="45" customWidth="1"/>
    <col min="2051" max="2051" width="11.42578125" style="45"/>
    <col min="2052" max="2052" width="3.28515625" style="45" customWidth="1"/>
    <col min="2053" max="2304" width="11.42578125" style="45"/>
    <col min="2305" max="2305" width="3.42578125" style="45" customWidth="1"/>
    <col min="2306" max="2306" width="40.42578125" style="45" customWidth="1"/>
    <col min="2307" max="2307" width="11.42578125" style="45"/>
    <col min="2308" max="2308" width="3.28515625" style="45" customWidth="1"/>
    <col min="2309" max="2560" width="11.42578125" style="45"/>
    <col min="2561" max="2561" width="3.42578125" style="45" customWidth="1"/>
    <col min="2562" max="2562" width="40.42578125" style="45" customWidth="1"/>
    <col min="2563" max="2563" width="11.42578125" style="45"/>
    <col min="2564" max="2564" width="3.28515625" style="45" customWidth="1"/>
    <col min="2565" max="2816" width="11.42578125" style="45"/>
    <col min="2817" max="2817" width="3.42578125" style="45" customWidth="1"/>
    <col min="2818" max="2818" width="40.42578125" style="45" customWidth="1"/>
    <col min="2819" max="2819" width="11.42578125" style="45"/>
    <col min="2820" max="2820" width="3.28515625" style="45" customWidth="1"/>
    <col min="2821" max="3072" width="11.42578125" style="45"/>
    <col min="3073" max="3073" width="3.42578125" style="45" customWidth="1"/>
    <col min="3074" max="3074" width="40.42578125" style="45" customWidth="1"/>
    <col min="3075" max="3075" width="11.42578125" style="45"/>
    <col min="3076" max="3076" width="3.28515625" style="45" customWidth="1"/>
    <col min="3077" max="3328" width="11.42578125" style="45"/>
    <col min="3329" max="3329" width="3.42578125" style="45" customWidth="1"/>
    <col min="3330" max="3330" width="40.42578125" style="45" customWidth="1"/>
    <col min="3331" max="3331" width="11.42578125" style="45"/>
    <col min="3332" max="3332" width="3.28515625" style="45" customWidth="1"/>
    <col min="3333" max="3584" width="11.42578125" style="45"/>
    <col min="3585" max="3585" width="3.42578125" style="45" customWidth="1"/>
    <col min="3586" max="3586" width="40.42578125" style="45" customWidth="1"/>
    <col min="3587" max="3587" width="11.42578125" style="45"/>
    <col min="3588" max="3588" width="3.28515625" style="45" customWidth="1"/>
    <col min="3589" max="3840" width="11.42578125" style="45"/>
    <col min="3841" max="3841" width="3.42578125" style="45" customWidth="1"/>
    <col min="3842" max="3842" width="40.42578125" style="45" customWidth="1"/>
    <col min="3843" max="3843" width="11.42578125" style="45"/>
    <col min="3844" max="3844" width="3.28515625" style="45" customWidth="1"/>
    <col min="3845" max="4096" width="11.42578125" style="45"/>
    <col min="4097" max="4097" width="3.42578125" style="45" customWidth="1"/>
    <col min="4098" max="4098" width="40.42578125" style="45" customWidth="1"/>
    <col min="4099" max="4099" width="11.42578125" style="45"/>
    <col min="4100" max="4100" width="3.28515625" style="45" customWidth="1"/>
    <col min="4101" max="4352" width="11.42578125" style="45"/>
    <col min="4353" max="4353" width="3.42578125" style="45" customWidth="1"/>
    <col min="4354" max="4354" width="40.42578125" style="45" customWidth="1"/>
    <col min="4355" max="4355" width="11.42578125" style="45"/>
    <col min="4356" max="4356" width="3.28515625" style="45" customWidth="1"/>
    <col min="4357" max="4608" width="11.42578125" style="45"/>
    <col min="4609" max="4609" width="3.42578125" style="45" customWidth="1"/>
    <col min="4610" max="4610" width="40.42578125" style="45" customWidth="1"/>
    <col min="4611" max="4611" width="11.42578125" style="45"/>
    <col min="4612" max="4612" width="3.28515625" style="45" customWidth="1"/>
    <col min="4613" max="4864" width="11.42578125" style="45"/>
    <col min="4865" max="4865" width="3.42578125" style="45" customWidth="1"/>
    <col min="4866" max="4866" width="40.42578125" style="45" customWidth="1"/>
    <col min="4867" max="4867" width="11.42578125" style="45"/>
    <col min="4868" max="4868" width="3.28515625" style="45" customWidth="1"/>
    <col min="4869" max="5120" width="11.42578125" style="45"/>
    <col min="5121" max="5121" width="3.42578125" style="45" customWidth="1"/>
    <col min="5122" max="5122" width="40.42578125" style="45" customWidth="1"/>
    <col min="5123" max="5123" width="11.42578125" style="45"/>
    <col min="5124" max="5124" width="3.28515625" style="45" customWidth="1"/>
    <col min="5125" max="5376" width="11.42578125" style="45"/>
    <col min="5377" max="5377" width="3.42578125" style="45" customWidth="1"/>
    <col min="5378" max="5378" width="40.42578125" style="45" customWidth="1"/>
    <col min="5379" max="5379" width="11.42578125" style="45"/>
    <col min="5380" max="5380" width="3.28515625" style="45" customWidth="1"/>
    <col min="5381" max="5632" width="11.42578125" style="45"/>
    <col min="5633" max="5633" width="3.42578125" style="45" customWidth="1"/>
    <col min="5634" max="5634" width="40.42578125" style="45" customWidth="1"/>
    <col min="5635" max="5635" width="11.42578125" style="45"/>
    <col min="5636" max="5636" width="3.28515625" style="45" customWidth="1"/>
    <col min="5637" max="5888" width="11.42578125" style="45"/>
    <col min="5889" max="5889" width="3.42578125" style="45" customWidth="1"/>
    <col min="5890" max="5890" width="40.42578125" style="45" customWidth="1"/>
    <col min="5891" max="5891" width="11.42578125" style="45"/>
    <col min="5892" max="5892" width="3.28515625" style="45" customWidth="1"/>
    <col min="5893" max="6144" width="11.42578125" style="45"/>
    <col min="6145" max="6145" width="3.42578125" style="45" customWidth="1"/>
    <col min="6146" max="6146" width="40.42578125" style="45" customWidth="1"/>
    <col min="6147" max="6147" width="11.42578125" style="45"/>
    <col min="6148" max="6148" width="3.28515625" style="45" customWidth="1"/>
    <col min="6149" max="6400" width="11.42578125" style="45"/>
    <col min="6401" max="6401" width="3.42578125" style="45" customWidth="1"/>
    <col min="6402" max="6402" width="40.42578125" style="45" customWidth="1"/>
    <col min="6403" max="6403" width="11.42578125" style="45"/>
    <col min="6404" max="6404" width="3.28515625" style="45" customWidth="1"/>
    <col min="6405" max="6656" width="11.42578125" style="45"/>
    <col min="6657" max="6657" width="3.42578125" style="45" customWidth="1"/>
    <col min="6658" max="6658" width="40.42578125" style="45" customWidth="1"/>
    <col min="6659" max="6659" width="11.42578125" style="45"/>
    <col min="6660" max="6660" width="3.28515625" style="45" customWidth="1"/>
    <col min="6661" max="6912" width="11.42578125" style="45"/>
    <col min="6913" max="6913" width="3.42578125" style="45" customWidth="1"/>
    <col min="6914" max="6914" width="40.42578125" style="45" customWidth="1"/>
    <col min="6915" max="6915" width="11.42578125" style="45"/>
    <col min="6916" max="6916" width="3.28515625" style="45" customWidth="1"/>
    <col min="6917" max="7168" width="11.42578125" style="45"/>
    <col min="7169" max="7169" width="3.42578125" style="45" customWidth="1"/>
    <col min="7170" max="7170" width="40.42578125" style="45" customWidth="1"/>
    <col min="7171" max="7171" width="11.42578125" style="45"/>
    <col min="7172" max="7172" width="3.28515625" style="45" customWidth="1"/>
    <col min="7173" max="7424" width="11.42578125" style="45"/>
    <col min="7425" max="7425" width="3.42578125" style="45" customWidth="1"/>
    <col min="7426" max="7426" width="40.42578125" style="45" customWidth="1"/>
    <col min="7427" max="7427" width="11.42578125" style="45"/>
    <col min="7428" max="7428" width="3.28515625" style="45" customWidth="1"/>
    <col min="7429" max="7680" width="11.42578125" style="45"/>
    <col min="7681" max="7681" width="3.42578125" style="45" customWidth="1"/>
    <col min="7682" max="7682" width="40.42578125" style="45" customWidth="1"/>
    <col min="7683" max="7683" width="11.42578125" style="45"/>
    <col min="7684" max="7684" width="3.28515625" style="45" customWidth="1"/>
    <col min="7685" max="7936" width="11.42578125" style="45"/>
    <col min="7937" max="7937" width="3.42578125" style="45" customWidth="1"/>
    <col min="7938" max="7938" width="40.42578125" style="45" customWidth="1"/>
    <col min="7939" max="7939" width="11.42578125" style="45"/>
    <col min="7940" max="7940" width="3.28515625" style="45" customWidth="1"/>
    <col min="7941" max="8192" width="11.42578125" style="45"/>
    <col min="8193" max="8193" width="3.42578125" style="45" customWidth="1"/>
    <col min="8194" max="8194" width="40.42578125" style="45" customWidth="1"/>
    <col min="8195" max="8195" width="11.42578125" style="45"/>
    <col min="8196" max="8196" width="3.28515625" style="45" customWidth="1"/>
    <col min="8197" max="8448" width="11.42578125" style="45"/>
    <col min="8449" max="8449" width="3.42578125" style="45" customWidth="1"/>
    <col min="8450" max="8450" width="40.42578125" style="45" customWidth="1"/>
    <col min="8451" max="8451" width="11.42578125" style="45"/>
    <col min="8452" max="8452" width="3.28515625" style="45" customWidth="1"/>
    <col min="8453" max="8704" width="11.42578125" style="45"/>
    <col min="8705" max="8705" width="3.42578125" style="45" customWidth="1"/>
    <col min="8706" max="8706" width="40.42578125" style="45" customWidth="1"/>
    <col min="8707" max="8707" width="11.42578125" style="45"/>
    <col min="8708" max="8708" width="3.28515625" style="45" customWidth="1"/>
    <col min="8709" max="8960" width="11.42578125" style="45"/>
    <col min="8961" max="8961" width="3.42578125" style="45" customWidth="1"/>
    <col min="8962" max="8962" width="40.42578125" style="45" customWidth="1"/>
    <col min="8963" max="8963" width="11.42578125" style="45"/>
    <col min="8964" max="8964" width="3.28515625" style="45" customWidth="1"/>
    <col min="8965" max="9216" width="11.42578125" style="45"/>
    <col min="9217" max="9217" width="3.42578125" style="45" customWidth="1"/>
    <col min="9218" max="9218" width="40.42578125" style="45" customWidth="1"/>
    <col min="9219" max="9219" width="11.42578125" style="45"/>
    <col min="9220" max="9220" width="3.28515625" style="45" customWidth="1"/>
    <col min="9221" max="9472" width="11.42578125" style="45"/>
    <col min="9473" max="9473" width="3.42578125" style="45" customWidth="1"/>
    <col min="9474" max="9474" width="40.42578125" style="45" customWidth="1"/>
    <col min="9475" max="9475" width="11.42578125" style="45"/>
    <col min="9476" max="9476" width="3.28515625" style="45" customWidth="1"/>
    <col min="9477" max="9728" width="11.42578125" style="45"/>
    <col min="9729" max="9729" width="3.42578125" style="45" customWidth="1"/>
    <col min="9730" max="9730" width="40.42578125" style="45" customWidth="1"/>
    <col min="9731" max="9731" width="11.42578125" style="45"/>
    <col min="9732" max="9732" width="3.28515625" style="45" customWidth="1"/>
    <col min="9733" max="9984" width="11.42578125" style="45"/>
    <col min="9985" max="9985" width="3.42578125" style="45" customWidth="1"/>
    <col min="9986" max="9986" width="40.42578125" style="45" customWidth="1"/>
    <col min="9987" max="9987" width="11.42578125" style="45"/>
    <col min="9988" max="9988" width="3.28515625" style="45" customWidth="1"/>
    <col min="9989" max="10240" width="11.42578125" style="45"/>
    <col min="10241" max="10241" width="3.42578125" style="45" customWidth="1"/>
    <col min="10242" max="10242" width="40.42578125" style="45" customWidth="1"/>
    <col min="10243" max="10243" width="11.42578125" style="45"/>
    <col min="10244" max="10244" width="3.28515625" style="45" customWidth="1"/>
    <col min="10245" max="10496" width="11.42578125" style="45"/>
    <col min="10497" max="10497" width="3.42578125" style="45" customWidth="1"/>
    <col min="10498" max="10498" width="40.42578125" style="45" customWidth="1"/>
    <col min="10499" max="10499" width="11.42578125" style="45"/>
    <col min="10500" max="10500" width="3.28515625" style="45" customWidth="1"/>
    <col min="10501" max="10752" width="11.42578125" style="45"/>
    <col min="10753" max="10753" width="3.42578125" style="45" customWidth="1"/>
    <col min="10754" max="10754" width="40.42578125" style="45" customWidth="1"/>
    <col min="10755" max="10755" width="11.42578125" style="45"/>
    <col min="10756" max="10756" width="3.28515625" style="45" customWidth="1"/>
    <col min="10757" max="11008" width="11.42578125" style="45"/>
    <col min="11009" max="11009" width="3.42578125" style="45" customWidth="1"/>
    <col min="11010" max="11010" width="40.42578125" style="45" customWidth="1"/>
    <col min="11011" max="11011" width="11.42578125" style="45"/>
    <col min="11012" max="11012" width="3.28515625" style="45" customWidth="1"/>
    <col min="11013" max="11264" width="11.42578125" style="45"/>
    <col min="11265" max="11265" width="3.42578125" style="45" customWidth="1"/>
    <col min="11266" max="11266" width="40.42578125" style="45" customWidth="1"/>
    <col min="11267" max="11267" width="11.42578125" style="45"/>
    <col min="11268" max="11268" width="3.28515625" style="45" customWidth="1"/>
    <col min="11269" max="11520" width="11.42578125" style="45"/>
    <col min="11521" max="11521" width="3.42578125" style="45" customWidth="1"/>
    <col min="11522" max="11522" width="40.42578125" style="45" customWidth="1"/>
    <col min="11523" max="11523" width="11.42578125" style="45"/>
    <col min="11524" max="11524" width="3.28515625" style="45" customWidth="1"/>
    <col min="11525" max="11776" width="11.42578125" style="45"/>
    <col min="11777" max="11777" width="3.42578125" style="45" customWidth="1"/>
    <col min="11778" max="11778" width="40.42578125" style="45" customWidth="1"/>
    <col min="11779" max="11779" width="11.42578125" style="45"/>
    <col min="11780" max="11780" width="3.28515625" style="45" customWidth="1"/>
    <col min="11781" max="12032" width="11.42578125" style="45"/>
    <col min="12033" max="12033" width="3.42578125" style="45" customWidth="1"/>
    <col min="12034" max="12034" width="40.42578125" style="45" customWidth="1"/>
    <col min="12035" max="12035" width="11.42578125" style="45"/>
    <col min="12036" max="12036" width="3.28515625" style="45" customWidth="1"/>
    <col min="12037" max="12288" width="11.42578125" style="45"/>
    <col min="12289" max="12289" width="3.42578125" style="45" customWidth="1"/>
    <col min="12290" max="12290" width="40.42578125" style="45" customWidth="1"/>
    <col min="12291" max="12291" width="11.42578125" style="45"/>
    <col min="12292" max="12292" width="3.28515625" style="45" customWidth="1"/>
    <col min="12293" max="12544" width="11.42578125" style="45"/>
    <col min="12545" max="12545" width="3.42578125" style="45" customWidth="1"/>
    <col min="12546" max="12546" width="40.42578125" style="45" customWidth="1"/>
    <col min="12547" max="12547" width="11.42578125" style="45"/>
    <col min="12548" max="12548" width="3.28515625" style="45" customWidth="1"/>
    <col min="12549" max="12800" width="11.42578125" style="45"/>
    <col min="12801" max="12801" width="3.42578125" style="45" customWidth="1"/>
    <col min="12802" max="12802" width="40.42578125" style="45" customWidth="1"/>
    <col min="12803" max="12803" width="11.42578125" style="45"/>
    <col min="12804" max="12804" width="3.28515625" style="45" customWidth="1"/>
    <col min="12805" max="13056" width="11.42578125" style="45"/>
    <col min="13057" max="13057" width="3.42578125" style="45" customWidth="1"/>
    <col min="13058" max="13058" width="40.42578125" style="45" customWidth="1"/>
    <col min="13059" max="13059" width="11.42578125" style="45"/>
    <col min="13060" max="13060" width="3.28515625" style="45" customWidth="1"/>
    <col min="13061" max="13312" width="11.42578125" style="45"/>
    <col min="13313" max="13313" width="3.42578125" style="45" customWidth="1"/>
    <col min="13314" max="13314" width="40.42578125" style="45" customWidth="1"/>
    <col min="13315" max="13315" width="11.42578125" style="45"/>
    <col min="13316" max="13316" width="3.28515625" style="45" customWidth="1"/>
    <col min="13317" max="13568" width="11.42578125" style="45"/>
    <col min="13569" max="13569" width="3.42578125" style="45" customWidth="1"/>
    <col min="13570" max="13570" width="40.42578125" style="45" customWidth="1"/>
    <col min="13571" max="13571" width="11.42578125" style="45"/>
    <col min="13572" max="13572" width="3.28515625" style="45" customWidth="1"/>
    <col min="13573" max="13824" width="11.42578125" style="45"/>
    <col min="13825" max="13825" width="3.42578125" style="45" customWidth="1"/>
    <col min="13826" max="13826" width="40.42578125" style="45" customWidth="1"/>
    <col min="13827" max="13827" width="11.42578125" style="45"/>
    <col min="13828" max="13828" width="3.28515625" style="45" customWidth="1"/>
    <col min="13829" max="14080" width="11.42578125" style="45"/>
    <col min="14081" max="14081" width="3.42578125" style="45" customWidth="1"/>
    <col min="14082" max="14082" width="40.42578125" style="45" customWidth="1"/>
    <col min="14083" max="14083" width="11.42578125" style="45"/>
    <col min="14084" max="14084" width="3.28515625" style="45" customWidth="1"/>
    <col min="14085" max="14336" width="11.42578125" style="45"/>
    <col min="14337" max="14337" width="3.42578125" style="45" customWidth="1"/>
    <col min="14338" max="14338" width="40.42578125" style="45" customWidth="1"/>
    <col min="14339" max="14339" width="11.42578125" style="45"/>
    <col min="14340" max="14340" width="3.28515625" style="45" customWidth="1"/>
    <col min="14341" max="14592" width="11.42578125" style="45"/>
    <col min="14593" max="14593" width="3.42578125" style="45" customWidth="1"/>
    <col min="14594" max="14594" width="40.42578125" style="45" customWidth="1"/>
    <col min="14595" max="14595" width="11.42578125" style="45"/>
    <col min="14596" max="14596" width="3.28515625" style="45" customWidth="1"/>
    <col min="14597" max="14848" width="11.42578125" style="45"/>
    <col min="14849" max="14849" width="3.42578125" style="45" customWidth="1"/>
    <col min="14850" max="14850" width="40.42578125" style="45" customWidth="1"/>
    <col min="14851" max="14851" width="11.42578125" style="45"/>
    <col min="14852" max="14852" width="3.28515625" style="45" customWidth="1"/>
    <col min="14853" max="15104" width="11.42578125" style="45"/>
    <col min="15105" max="15105" width="3.42578125" style="45" customWidth="1"/>
    <col min="15106" max="15106" width="40.42578125" style="45" customWidth="1"/>
    <col min="15107" max="15107" width="11.42578125" style="45"/>
    <col min="15108" max="15108" width="3.28515625" style="45" customWidth="1"/>
    <col min="15109" max="15360" width="11.42578125" style="45"/>
    <col min="15361" max="15361" width="3.42578125" style="45" customWidth="1"/>
    <col min="15362" max="15362" width="40.42578125" style="45" customWidth="1"/>
    <col min="15363" max="15363" width="11.42578125" style="45"/>
    <col min="15364" max="15364" width="3.28515625" style="45" customWidth="1"/>
    <col min="15365" max="15616" width="11.42578125" style="45"/>
    <col min="15617" max="15617" width="3.42578125" style="45" customWidth="1"/>
    <col min="15618" max="15618" width="40.42578125" style="45" customWidth="1"/>
    <col min="15619" max="15619" width="11.42578125" style="45"/>
    <col min="15620" max="15620" width="3.28515625" style="45" customWidth="1"/>
    <col min="15621" max="15872" width="11.42578125" style="45"/>
    <col min="15873" max="15873" width="3.42578125" style="45" customWidth="1"/>
    <col min="15874" max="15874" width="40.42578125" style="45" customWidth="1"/>
    <col min="15875" max="15875" width="11.42578125" style="45"/>
    <col min="15876" max="15876" width="3.28515625" style="45" customWidth="1"/>
    <col min="15877" max="16128" width="11.42578125" style="45"/>
    <col min="16129" max="16129" width="3.42578125" style="45" customWidth="1"/>
    <col min="16130" max="16130" width="40.42578125" style="45" customWidth="1"/>
    <col min="16131" max="16131" width="11.42578125" style="45"/>
    <col min="16132" max="16132" width="3.28515625" style="45" customWidth="1"/>
    <col min="16133" max="16384" width="11.42578125" style="45"/>
  </cols>
  <sheetData>
    <row r="1" spans="1:8" x14ac:dyDescent="0.25">
      <c r="A1" s="44" t="s">
        <v>261</v>
      </c>
    </row>
    <row r="2" spans="1:8" x14ac:dyDescent="0.25">
      <c r="A2" s="44"/>
    </row>
    <row r="3" spans="1:8" ht="15.75" x14ac:dyDescent="0.25">
      <c r="A3" s="76" t="s">
        <v>248</v>
      </c>
      <c r="B3" s="259"/>
    </row>
    <row r="4" spans="1:8" ht="15.75" x14ac:dyDescent="0.25">
      <c r="A4" s="77"/>
      <c r="B4" s="78"/>
    </row>
    <row r="5" spans="1:8" ht="15.75" x14ac:dyDescent="0.25">
      <c r="A5" s="77" t="s">
        <v>115</v>
      </c>
      <c r="C5" s="99">
        <v>15000000</v>
      </c>
    </row>
    <row r="6" spans="1:8" ht="15.75" x14ac:dyDescent="0.25">
      <c r="A6" s="77"/>
      <c r="C6" s="78"/>
    </row>
    <row r="7" spans="1:8" ht="15.75" x14ac:dyDescent="0.25">
      <c r="A7" s="77" t="s">
        <v>249</v>
      </c>
      <c r="C7" s="78">
        <v>8400000</v>
      </c>
    </row>
    <row r="8" spans="1:8" ht="15.75" x14ac:dyDescent="0.25">
      <c r="A8" s="77" t="s">
        <v>187</v>
      </c>
      <c r="C8" s="260">
        <v>3640000</v>
      </c>
    </row>
    <row r="9" spans="1:8" ht="15.75" x14ac:dyDescent="0.25">
      <c r="A9" s="77" t="s">
        <v>250</v>
      </c>
      <c r="C9" s="260">
        <v>160000</v>
      </c>
    </row>
    <row r="10" spans="1:8" ht="15.75" x14ac:dyDescent="0.25">
      <c r="A10" s="77" t="s">
        <v>87</v>
      </c>
      <c r="B10" s="8"/>
      <c r="C10" s="78">
        <v>1982500</v>
      </c>
      <c r="D10" s="10"/>
      <c r="E10" s="9"/>
      <c r="F10" s="9"/>
      <c r="G10" s="8"/>
      <c r="H10" s="8"/>
    </row>
    <row r="11" spans="1:8" s="7" customFormat="1" ht="20.25" x14ac:dyDescent="0.3">
      <c r="A11" s="77" t="s">
        <v>127</v>
      </c>
      <c r="B11" s="8"/>
      <c r="C11" s="93">
        <f>SUM(C7:C10)</f>
        <v>14182500</v>
      </c>
      <c r="D11" s="10"/>
      <c r="E11" s="9"/>
      <c r="F11" s="9"/>
      <c r="G11" s="8"/>
      <c r="H11" s="8"/>
    </row>
    <row r="12" spans="1:8" s="261" customFormat="1" ht="8.25" x14ac:dyDescent="0.15">
      <c r="A12" s="135"/>
      <c r="C12" s="136"/>
      <c r="D12" s="262"/>
      <c r="E12" s="263"/>
      <c r="F12" s="263"/>
    </row>
    <row r="13" spans="1:8" ht="15.75" x14ac:dyDescent="0.25">
      <c r="A13" s="77" t="s">
        <v>190</v>
      </c>
      <c r="B13" s="8"/>
      <c r="C13" s="78">
        <f>C5-C11</f>
        <v>817500</v>
      </c>
      <c r="D13" s="10"/>
      <c r="E13" s="9"/>
      <c r="F13" s="9"/>
      <c r="G13" s="8"/>
      <c r="H13" s="8"/>
    </row>
    <row r="14" spans="1:8" s="261" customFormat="1" ht="8.25" x14ac:dyDescent="0.15">
      <c r="A14" s="135"/>
      <c r="C14" s="136"/>
      <c r="D14" s="262"/>
      <c r="E14" s="263"/>
      <c r="F14" s="263"/>
    </row>
    <row r="15" spans="1:8" ht="15.75" x14ac:dyDescent="0.25">
      <c r="A15" s="77" t="s">
        <v>116</v>
      </c>
      <c r="B15" s="8"/>
      <c r="C15" s="78">
        <v>12500</v>
      </c>
      <c r="D15" s="10"/>
      <c r="E15" s="9"/>
      <c r="F15" s="9"/>
      <c r="G15" s="8"/>
      <c r="H15" s="8"/>
    </row>
    <row r="16" spans="1:8" ht="15.75" x14ac:dyDescent="0.25">
      <c r="A16" s="77" t="s">
        <v>251</v>
      </c>
      <c r="B16" s="8"/>
      <c r="C16" s="260">
        <v>10000</v>
      </c>
      <c r="D16" s="10"/>
      <c r="E16" s="9"/>
      <c r="F16" s="9"/>
      <c r="G16" s="8"/>
      <c r="H16" s="8"/>
    </row>
    <row r="17" spans="1:8" ht="15.75" x14ac:dyDescent="0.25">
      <c r="A17" s="77" t="s">
        <v>0</v>
      </c>
      <c r="B17" s="8"/>
      <c r="C17" s="78">
        <v>65000</v>
      </c>
      <c r="D17" s="10"/>
      <c r="E17" s="9"/>
      <c r="F17" s="9"/>
      <c r="G17" s="8"/>
      <c r="H17" s="8"/>
    </row>
    <row r="18" spans="1:8" s="7" customFormat="1" ht="20.25" x14ac:dyDescent="0.3">
      <c r="A18" s="77" t="s">
        <v>196</v>
      </c>
      <c r="B18" s="8"/>
      <c r="C18" s="93">
        <f>C15+C16-C17</f>
        <v>-42500</v>
      </c>
      <c r="D18" s="10"/>
      <c r="E18" s="9"/>
      <c r="F18" s="9"/>
      <c r="G18" s="8"/>
      <c r="H18" s="8"/>
    </row>
    <row r="19" spans="1:8" s="261" customFormat="1" ht="8.25" x14ac:dyDescent="0.15">
      <c r="A19" s="135"/>
      <c r="C19" s="136"/>
      <c r="D19" s="262"/>
      <c r="E19" s="263"/>
      <c r="F19" s="263"/>
    </row>
    <row r="20" spans="1:8" ht="15.75" x14ac:dyDescent="0.25">
      <c r="A20" s="77" t="s">
        <v>125</v>
      </c>
      <c r="C20" s="94">
        <f>C13+C18</f>
        <v>775000</v>
      </c>
    </row>
    <row r="21" spans="1:8" s="261" customFormat="1" ht="8.25" x14ac:dyDescent="0.15">
      <c r="A21" s="135"/>
      <c r="C21" s="136"/>
      <c r="D21" s="262"/>
      <c r="E21" s="263"/>
      <c r="F21" s="263"/>
    </row>
    <row r="22" spans="1:8" ht="15.75" x14ac:dyDescent="0.25">
      <c r="A22" s="77" t="s">
        <v>22</v>
      </c>
      <c r="C22" s="94">
        <f>C72</f>
        <v>178860</v>
      </c>
    </row>
    <row r="23" spans="1:8" s="261" customFormat="1" ht="8.25" x14ac:dyDescent="0.15">
      <c r="A23" s="135"/>
      <c r="C23" s="136"/>
      <c r="D23" s="262"/>
      <c r="E23" s="263"/>
      <c r="F23" s="263"/>
    </row>
    <row r="24" spans="1:8" ht="15.75" x14ac:dyDescent="0.25">
      <c r="A24" s="77" t="s">
        <v>154</v>
      </c>
      <c r="C24" s="99">
        <f>C20-C22</f>
        <v>596140</v>
      </c>
    </row>
    <row r="25" spans="1:8" x14ac:dyDescent="0.25">
      <c r="A25" s="44"/>
      <c r="C25" s="45"/>
    </row>
    <row r="26" spans="1:8" x14ac:dyDescent="0.25">
      <c r="A26" s="44"/>
    </row>
    <row r="27" spans="1:8" s="7" customFormat="1" ht="20.25" x14ac:dyDescent="0.3">
      <c r="A27" s="1" t="s">
        <v>41</v>
      </c>
      <c r="B27" s="2"/>
      <c r="C27" s="3"/>
      <c r="D27" s="4"/>
      <c r="E27" s="3"/>
      <c r="F27" s="5"/>
      <c r="G27" s="6"/>
    </row>
    <row r="28" spans="1:8" x14ac:dyDescent="0.25">
      <c r="A28" s="48"/>
      <c r="B28" s="49"/>
      <c r="C28" s="316" t="s">
        <v>42</v>
      </c>
      <c r="D28" s="316"/>
      <c r="E28" s="316"/>
      <c r="F28" s="50" t="s">
        <v>43</v>
      </c>
    </row>
    <row r="29" spans="1:8" x14ac:dyDescent="0.25">
      <c r="A29" s="51"/>
      <c r="B29" s="264"/>
      <c r="C29" s="317" t="s">
        <v>44</v>
      </c>
      <c r="D29" s="317"/>
      <c r="E29" s="317"/>
      <c r="F29" s="53" t="s">
        <v>45</v>
      </c>
    </row>
    <row r="30" spans="1:8" x14ac:dyDescent="0.25">
      <c r="A30" s="54"/>
      <c r="B30" s="264"/>
      <c r="C30" s="317" t="s">
        <v>252</v>
      </c>
      <c r="D30" s="317"/>
      <c r="E30" s="317"/>
      <c r="F30" s="53" t="s">
        <v>46</v>
      </c>
    </row>
    <row r="31" spans="1:8" x14ac:dyDescent="0.25">
      <c r="A31" s="54"/>
      <c r="B31" s="264"/>
      <c r="C31" s="55" t="s">
        <v>47</v>
      </c>
      <c r="D31" s="56"/>
      <c r="E31" s="55" t="s">
        <v>48</v>
      </c>
      <c r="F31" s="57"/>
    </row>
    <row r="32" spans="1:8" x14ac:dyDescent="0.25">
      <c r="A32" s="54"/>
      <c r="B32" s="264" t="s">
        <v>49</v>
      </c>
      <c r="C32" s="265"/>
      <c r="D32" s="266"/>
      <c r="E32" s="265"/>
      <c r="F32" s="57"/>
      <c r="G32" s="46"/>
    </row>
    <row r="33" spans="1:7" x14ac:dyDescent="0.25">
      <c r="A33" s="54"/>
      <c r="B33" s="264" t="s">
        <v>14</v>
      </c>
      <c r="C33" s="60">
        <v>900000</v>
      </c>
      <c r="D33" s="266"/>
      <c r="E33" s="60">
        <f>C57</f>
        <v>810000</v>
      </c>
      <c r="F33" s="57"/>
      <c r="G33" s="46"/>
    </row>
    <row r="34" spans="1:7" x14ac:dyDescent="0.25">
      <c r="A34" s="54" t="s">
        <v>16</v>
      </c>
      <c r="B34" s="264" t="s">
        <v>15</v>
      </c>
      <c r="C34" s="60">
        <v>800000</v>
      </c>
      <c r="D34" s="266"/>
      <c r="E34" s="60">
        <v>688000</v>
      </c>
      <c r="F34" s="57"/>
      <c r="G34" s="46"/>
    </row>
    <row r="35" spans="1:7" x14ac:dyDescent="0.25">
      <c r="A35" s="61" t="s">
        <v>17</v>
      </c>
      <c r="B35" s="264" t="s">
        <v>50</v>
      </c>
      <c r="C35" s="60">
        <f>C33-C34</f>
        <v>100000</v>
      </c>
      <c r="D35" s="64" t="s">
        <v>16</v>
      </c>
      <c r="E35" s="60">
        <f>E33-E34</f>
        <v>122000</v>
      </c>
      <c r="F35" s="60">
        <f>C35-E35</f>
        <v>-22000</v>
      </c>
      <c r="G35" s="46"/>
    </row>
    <row r="36" spans="1:7" x14ac:dyDescent="0.25">
      <c r="A36" s="54"/>
      <c r="B36" s="264"/>
      <c r="C36" s="265"/>
      <c r="D36" s="266"/>
      <c r="E36" s="265"/>
      <c r="F36" s="57"/>
      <c r="G36" s="46"/>
    </row>
    <row r="37" spans="1:7" x14ac:dyDescent="0.25">
      <c r="A37" s="54"/>
      <c r="B37" s="264" t="s">
        <v>51</v>
      </c>
      <c r="C37" s="265"/>
      <c r="D37" s="266"/>
      <c r="E37" s="265"/>
      <c r="F37" s="57"/>
      <c r="G37" s="46"/>
    </row>
    <row r="38" spans="1:7" x14ac:dyDescent="0.25">
      <c r="A38" s="54"/>
      <c r="B38" s="264" t="s">
        <v>14</v>
      </c>
      <c r="C38" s="60">
        <v>720000</v>
      </c>
      <c r="D38" s="266"/>
      <c r="E38" s="60">
        <v>800000</v>
      </c>
      <c r="F38" s="57"/>
      <c r="G38" s="46"/>
    </row>
    <row r="39" spans="1:7" x14ac:dyDescent="0.25">
      <c r="A39" s="54" t="s">
        <v>16</v>
      </c>
      <c r="B39" s="264" t="s">
        <v>15</v>
      </c>
      <c r="C39" s="60">
        <v>750000</v>
      </c>
      <c r="D39" s="266"/>
      <c r="E39" s="60">
        <v>840000</v>
      </c>
      <c r="F39" s="57"/>
      <c r="G39" s="46"/>
    </row>
    <row r="40" spans="1:7" x14ac:dyDescent="0.25">
      <c r="A40" s="61" t="s">
        <v>17</v>
      </c>
      <c r="B40" s="264" t="s">
        <v>50</v>
      </c>
      <c r="C40" s="60">
        <f>C38-C39</f>
        <v>-30000</v>
      </c>
      <c r="D40" s="64" t="s">
        <v>16</v>
      </c>
      <c r="E40" s="60">
        <f>E38-E39</f>
        <v>-40000</v>
      </c>
      <c r="F40" s="60">
        <f>C40-E40</f>
        <v>10000</v>
      </c>
      <c r="G40" s="46"/>
    </row>
    <row r="41" spans="1:7" x14ac:dyDescent="0.25">
      <c r="A41" s="54"/>
      <c r="B41" s="264"/>
      <c r="C41" s="265"/>
      <c r="D41" s="266"/>
      <c r="E41" s="265"/>
      <c r="F41" s="57"/>
      <c r="G41" s="46"/>
    </row>
    <row r="42" spans="1:7" x14ac:dyDescent="0.25">
      <c r="A42" s="54"/>
      <c r="B42" s="264" t="s">
        <v>53</v>
      </c>
      <c r="C42" s="60">
        <f>C35+C40</f>
        <v>70000</v>
      </c>
      <c r="D42" s="266"/>
      <c r="E42" s="60">
        <f>E35+E40</f>
        <v>82000</v>
      </c>
      <c r="F42" s="57"/>
      <c r="G42" s="46"/>
    </row>
    <row r="43" spans="1:7" x14ac:dyDescent="0.25">
      <c r="A43" s="54"/>
      <c r="B43" s="264" t="s">
        <v>54</v>
      </c>
      <c r="C43" s="265"/>
      <c r="D43" s="266"/>
      <c r="E43" s="265"/>
      <c r="F43" s="60">
        <f>SUM(F35:F40)</f>
        <v>-12000</v>
      </c>
      <c r="G43" s="46"/>
    </row>
    <row r="44" spans="1:7" x14ac:dyDescent="0.25">
      <c r="A44" s="68"/>
      <c r="B44" s="264"/>
      <c r="C44" s="265"/>
      <c r="D44" s="266"/>
      <c r="E44" s="265"/>
      <c r="F44" s="57"/>
      <c r="G44" s="46"/>
    </row>
    <row r="45" spans="1:7" x14ac:dyDescent="0.25">
      <c r="A45" s="68"/>
      <c r="B45" s="264" t="s">
        <v>7</v>
      </c>
      <c r="C45" s="60">
        <f>C42*0.22</f>
        <v>15400</v>
      </c>
      <c r="D45" s="266"/>
      <c r="E45" s="60">
        <f>E42*0.22</f>
        <v>18040</v>
      </c>
      <c r="F45" s="57"/>
      <c r="G45" s="46"/>
    </row>
    <row r="46" spans="1:7" x14ac:dyDescent="0.25">
      <c r="A46" s="68"/>
      <c r="B46" s="264" t="s">
        <v>55</v>
      </c>
      <c r="C46" s="60"/>
      <c r="D46" s="266"/>
      <c r="E46" s="60"/>
      <c r="F46" s="57"/>
      <c r="G46" s="46"/>
    </row>
    <row r="47" spans="1:7" x14ac:dyDescent="0.25">
      <c r="A47" s="69"/>
      <c r="B47" s="70"/>
      <c r="C47" s="71"/>
      <c r="D47" s="72"/>
      <c r="E47" s="71"/>
      <c r="F47" s="73"/>
      <c r="G47" s="46"/>
    </row>
    <row r="51" spans="1:17" x14ac:dyDescent="0.25">
      <c r="B51" s="44" t="s">
        <v>253</v>
      </c>
    </row>
    <row r="52" spans="1:17" x14ac:dyDescent="0.25">
      <c r="A52" s="129"/>
    </row>
    <row r="53" spans="1:17" x14ac:dyDescent="0.25">
      <c r="A53" s="129"/>
      <c r="B53" s="45" t="s">
        <v>59</v>
      </c>
      <c r="C53" s="46">
        <v>900000</v>
      </c>
    </row>
    <row r="54" spans="1:17" x14ac:dyDescent="0.25">
      <c r="A54" s="130" t="s">
        <v>24</v>
      </c>
      <c r="B54" s="45" t="s">
        <v>28</v>
      </c>
      <c r="C54" s="46">
        <v>150000</v>
      </c>
    </row>
    <row r="55" spans="1:17" x14ac:dyDescent="0.25">
      <c r="A55" s="129" t="s">
        <v>16</v>
      </c>
      <c r="B55" s="45" t="s">
        <v>254</v>
      </c>
      <c r="C55" s="46">
        <v>80000</v>
      </c>
    </row>
    <row r="56" spans="1:17" x14ac:dyDescent="0.25">
      <c r="A56" s="129" t="s">
        <v>16</v>
      </c>
      <c r="B56" s="45" t="s">
        <v>255</v>
      </c>
      <c r="C56" s="46">
        <v>160000</v>
      </c>
    </row>
    <row r="57" spans="1:17" s="7" customFormat="1" ht="20.25" x14ac:dyDescent="0.3">
      <c r="A57" s="130" t="s">
        <v>17</v>
      </c>
      <c r="B57" s="45" t="s">
        <v>60</v>
      </c>
      <c r="C57" s="128">
        <f>C53+C54-C55-C56</f>
        <v>810000</v>
      </c>
      <c r="D57" s="47"/>
      <c r="E57" s="46"/>
      <c r="F57" s="46"/>
      <c r="G57" s="45"/>
      <c r="H57" s="45"/>
      <c r="I57" s="45"/>
      <c r="J57" s="45"/>
      <c r="K57" s="45"/>
      <c r="L57" s="45"/>
      <c r="M57" s="45"/>
      <c r="N57" s="45"/>
      <c r="O57" s="45"/>
    </row>
    <row r="58" spans="1:17" x14ac:dyDescent="0.25">
      <c r="A58" s="129"/>
    </row>
    <row r="59" spans="1:17" x14ac:dyDescent="0.25">
      <c r="A59" s="129"/>
      <c r="B59" s="45" t="s">
        <v>125</v>
      </c>
      <c r="C59" s="46">
        <v>775000</v>
      </c>
    </row>
    <row r="60" spans="1:17" x14ac:dyDescent="0.25">
      <c r="A60" s="129" t="s">
        <v>16</v>
      </c>
      <c r="B60" s="45" t="s">
        <v>256</v>
      </c>
      <c r="C60" s="46">
        <v>10000</v>
      </c>
    </row>
    <row r="61" spans="1:17" x14ac:dyDescent="0.25">
      <c r="A61" s="130" t="s">
        <v>24</v>
      </c>
      <c r="B61" s="45" t="s">
        <v>257</v>
      </c>
      <c r="C61" s="127">
        <v>48000</v>
      </c>
    </row>
    <row r="62" spans="1:17" s="7" customFormat="1" ht="20.25" x14ac:dyDescent="0.3">
      <c r="A62" s="130" t="s">
        <v>17</v>
      </c>
      <c r="B62" s="45" t="s">
        <v>258</v>
      </c>
      <c r="C62" s="46">
        <f>C59-C60+C61</f>
        <v>813000</v>
      </c>
      <c r="D62" s="47"/>
      <c r="E62" s="46"/>
      <c r="F62" s="46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</row>
    <row r="63" spans="1:17" x14ac:dyDescent="0.25">
      <c r="A63" s="129"/>
      <c r="B63" s="45" t="s">
        <v>146</v>
      </c>
      <c r="C63" s="46">
        <f>F43</f>
        <v>-12000</v>
      </c>
    </row>
    <row r="64" spans="1:17" s="7" customFormat="1" ht="20.25" x14ac:dyDescent="0.3">
      <c r="A64" s="130" t="s">
        <v>17</v>
      </c>
      <c r="B64" s="45" t="s">
        <v>13</v>
      </c>
      <c r="C64" s="128">
        <f>SUM(C62:C63)</f>
        <v>801000</v>
      </c>
      <c r="D64" s="47"/>
      <c r="E64" s="46"/>
      <c r="F64" s="46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1:14" x14ac:dyDescent="0.25">
      <c r="A65" s="129"/>
    </row>
    <row r="66" spans="1:14" x14ac:dyDescent="0.25">
      <c r="A66" s="129"/>
      <c r="B66" s="45" t="s">
        <v>259</v>
      </c>
      <c r="C66" s="46">
        <f>C64*0.22</f>
        <v>176220</v>
      </c>
    </row>
    <row r="67" spans="1:14" x14ac:dyDescent="0.25">
      <c r="A67" s="130" t="s">
        <v>24</v>
      </c>
      <c r="B67" s="45" t="s">
        <v>260</v>
      </c>
      <c r="C67" s="46">
        <f>E45-C45</f>
        <v>2640</v>
      </c>
    </row>
    <row r="68" spans="1:14" s="7" customFormat="1" ht="20.25" x14ac:dyDescent="0.3">
      <c r="A68" s="130" t="s">
        <v>17</v>
      </c>
      <c r="B68" s="45" t="s">
        <v>22</v>
      </c>
      <c r="C68" s="128">
        <f>SUM(C66:C67)</f>
        <v>178860</v>
      </c>
      <c r="D68" s="47"/>
      <c r="E68" s="46"/>
      <c r="F68" s="46"/>
      <c r="G68" s="45"/>
      <c r="H68" s="45"/>
      <c r="I68" s="45"/>
      <c r="J68" s="45"/>
      <c r="K68" s="45"/>
      <c r="L68" s="45"/>
      <c r="M68" s="45"/>
      <c r="N68" s="45"/>
    </row>
    <row r="70" spans="1:14" x14ac:dyDescent="0.25">
      <c r="B70" s="45" t="s">
        <v>125</v>
      </c>
      <c r="C70" s="46">
        <f>C59</f>
        <v>775000</v>
      </c>
    </row>
    <row r="72" spans="1:14" x14ac:dyDescent="0.25">
      <c r="B72" s="45" t="s">
        <v>22</v>
      </c>
      <c r="C72" s="267">
        <f>C68</f>
        <v>178860</v>
      </c>
    </row>
    <row r="74" spans="1:14" x14ac:dyDescent="0.25">
      <c r="B74" s="45" t="s">
        <v>154</v>
      </c>
      <c r="C74" s="127">
        <f>C70-C72</f>
        <v>596140</v>
      </c>
    </row>
  </sheetData>
  <mergeCells count="3">
    <mergeCell ref="C28:E28"/>
    <mergeCell ref="C29:E29"/>
    <mergeCell ref="C30:E30"/>
  </mergeCells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893CE-342A-4095-8EEC-D8F35B3E3158}">
  <dimension ref="A1:N29"/>
  <sheetViews>
    <sheetView showGridLines="0" showZeros="0" workbookViewId="0">
      <selection activeCell="L19" sqref="L19"/>
    </sheetView>
  </sheetViews>
  <sheetFormatPr baseColWidth="10" defaultRowHeight="15" x14ac:dyDescent="0.25"/>
  <cols>
    <col min="1" max="1" width="5.7109375" style="269" customWidth="1"/>
    <col min="2" max="2" width="23.42578125" style="269" customWidth="1"/>
    <col min="3" max="3" width="22.7109375" customWidth="1"/>
    <col min="4" max="4" width="3.85546875" style="270" bestFit="1" customWidth="1"/>
    <col min="5" max="6" width="9.7109375" style="271" customWidth="1"/>
    <col min="7" max="7" width="9.7109375" customWidth="1"/>
    <col min="254" max="254" width="5.7109375" customWidth="1"/>
    <col min="255" max="255" width="23.42578125" customWidth="1"/>
    <col min="256" max="256" width="22.7109375" customWidth="1"/>
    <col min="257" max="257" width="3.85546875" bestFit="1" customWidth="1"/>
    <col min="510" max="510" width="5.7109375" customWidth="1"/>
    <col min="511" max="511" width="23.42578125" customWidth="1"/>
    <col min="512" max="512" width="22.7109375" customWidth="1"/>
    <col min="513" max="513" width="3.85546875" bestFit="1" customWidth="1"/>
    <col min="766" max="766" width="5.7109375" customWidth="1"/>
    <col min="767" max="767" width="23.42578125" customWidth="1"/>
    <col min="768" max="768" width="22.7109375" customWidth="1"/>
    <col min="769" max="769" width="3.85546875" bestFit="1" customWidth="1"/>
    <col min="1022" max="1022" width="5.7109375" customWidth="1"/>
    <col min="1023" max="1023" width="23.42578125" customWidth="1"/>
    <col min="1024" max="1024" width="22.7109375" customWidth="1"/>
    <col min="1025" max="1025" width="3.85546875" bestFit="1" customWidth="1"/>
    <col min="1278" max="1278" width="5.7109375" customWidth="1"/>
    <col min="1279" max="1279" width="23.42578125" customWidth="1"/>
    <col min="1280" max="1280" width="22.7109375" customWidth="1"/>
    <col min="1281" max="1281" width="3.85546875" bestFit="1" customWidth="1"/>
    <col min="1534" max="1534" width="5.7109375" customWidth="1"/>
    <col min="1535" max="1535" width="23.42578125" customWidth="1"/>
    <col min="1536" max="1536" width="22.7109375" customWidth="1"/>
    <col min="1537" max="1537" width="3.85546875" bestFit="1" customWidth="1"/>
    <col min="1790" max="1790" width="5.7109375" customWidth="1"/>
    <col min="1791" max="1791" width="23.42578125" customWidth="1"/>
    <col min="1792" max="1792" width="22.7109375" customWidth="1"/>
    <col min="1793" max="1793" width="3.85546875" bestFit="1" customWidth="1"/>
    <col min="2046" max="2046" width="5.7109375" customWidth="1"/>
    <col min="2047" max="2047" width="23.42578125" customWidth="1"/>
    <col min="2048" max="2048" width="22.7109375" customWidth="1"/>
    <col min="2049" max="2049" width="3.85546875" bestFit="1" customWidth="1"/>
    <col min="2302" max="2302" width="5.7109375" customWidth="1"/>
    <col min="2303" max="2303" width="23.42578125" customWidth="1"/>
    <col min="2304" max="2304" width="22.7109375" customWidth="1"/>
    <col min="2305" max="2305" width="3.85546875" bestFit="1" customWidth="1"/>
    <col min="2558" max="2558" width="5.7109375" customWidth="1"/>
    <col min="2559" max="2559" width="23.42578125" customWidth="1"/>
    <col min="2560" max="2560" width="22.7109375" customWidth="1"/>
    <col min="2561" max="2561" width="3.85546875" bestFit="1" customWidth="1"/>
    <col min="2814" max="2814" width="5.7109375" customWidth="1"/>
    <col min="2815" max="2815" width="23.42578125" customWidth="1"/>
    <col min="2816" max="2816" width="22.7109375" customWidth="1"/>
    <col min="2817" max="2817" width="3.85546875" bestFit="1" customWidth="1"/>
    <col min="3070" max="3070" width="5.7109375" customWidth="1"/>
    <col min="3071" max="3071" width="23.42578125" customWidth="1"/>
    <col min="3072" max="3072" width="22.7109375" customWidth="1"/>
    <col min="3073" max="3073" width="3.85546875" bestFit="1" customWidth="1"/>
    <col min="3326" max="3326" width="5.7109375" customWidth="1"/>
    <col min="3327" max="3327" width="23.42578125" customWidth="1"/>
    <col min="3328" max="3328" width="22.7109375" customWidth="1"/>
    <col min="3329" max="3329" width="3.85546875" bestFit="1" customWidth="1"/>
    <col min="3582" max="3582" width="5.7109375" customWidth="1"/>
    <col min="3583" max="3583" width="23.42578125" customWidth="1"/>
    <col min="3584" max="3584" width="22.7109375" customWidth="1"/>
    <col min="3585" max="3585" width="3.85546875" bestFit="1" customWidth="1"/>
    <col min="3838" max="3838" width="5.7109375" customWidth="1"/>
    <col min="3839" max="3839" width="23.42578125" customWidth="1"/>
    <col min="3840" max="3840" width="22.7109375" customWidth="1"/>
    <col min="3841" max="3841" width="3.85546875" bestFit="1" customWidth="1"/>
    <col min="4094" max="4094" width="5.7109375" customWidth="1"/>
    <col min="4095" max="4095" width="23.42578125" customWidth="1"/>
    <col min="4096" max="4096" width="22.7109375" customWidth="1"/>
    <col min="4097" max="4097" width="3.85546875" bestFit="1" customWidth="1"/>
    <col min="4350" max="4350" width="5.7109375" customWidth="1"/>
    <col min="4351" max="4351" width="23.42578125" customWidth="1"/>
    <col min="4352" max="4352" width="22.7109375" customWidth="1"/>
    <col min="4353" max="4353" width="3.85546875" bestFit="1" customWidth="1"/>
    <col min="4606" max="4606" width="5.7109375" customWidth="1"/>
    <col min="4607" max="4607" width="23.42578125" customWidth="1"/>
    <col min="4608" max="4608" width="22.7109375" customWidth="1"/>
    <col min="4609" max="4609" width="3.85546875" bestFit="1" customWidth="1"/>
    <col min="4862" max="4862" width="5.7109375" customWidth="1"/>
    <col min="4863" max="4863" width="23.42578125" customWidth="1"/>
    <col min="4864" max="4864" width="22.7109375" customWidth="1"/>
    <col min="4865" max="4865" width="3.85546875" bestFit="1" customWidth="1"/>
    <col min="5118" max="5118" width="5.7109375" customWidth="1"/>
    <col min="5119" max="5119" width="23.42578125" customWidth="1"/>
    <col min="5120" max="5120" width="22.7109375" customWidth="1"/>
    <col min="5121" max="5121" width="3.85546875" bestFit="1" customWidth="1"/>
    <col min="5374" max="5374" width="5.7109375" customWidth="1"/>
    <col min="5375" max="5375" width="23.42578125" customWidth="1"/>
    <col min="5376" max="5376" width="22.7109375" customWidth="1"/>
    <col min="5377" max="5377" width="3.85546875" bestFit="1" customWidth="1"/>
    <col min="5630" max="5630" width="5.7109375" customWidth="1"/>
    <col min="5631" max="5631" width="23.42578125" customWidth="1"/>
    <col min="5632" max="5632" width="22.7109375" customWidth="1"/>
    <col min="5633" max="5633" width="3.85546875" bestFit="1" customWidth="1"/>
    <col min="5886" max="5886" width="5.7109375" customWidth="1"/>
    <col min="5887" max="5887" width="23.42578125" customWidth="1"/>
    <col min="5888" max="5888" width="22.7109375" customWidth="1"/>
    <col min="5889" max="5889" width="3.85546875" bestFit="1" customWidth="1"/>
    <col min="6142" max="6142" width="5.7109375" customWidth="1"/>
    <col min="6143" max="6143" width="23.42578125" customWidth="1"/>
    <col min="6144" max="6144" width="22.7109375" customWidth="1"/>
    <col min="6145" max="6145" width="3.85546875" bestFit="1" customWidth="1"/>
    <col min="6398" max="6398" width="5.7109375" customWidth="1"/>
    <col min="6399" max="6399" width="23.42578125" customWidth="1"/>
    <col min="6400" max="6400" width="22.7109375" customWidth="1"/>
    <col min="6401" max="6401" width="3.85546875" bestFit="1" customWidth="1"/>
    <col min="6654" max="6654" width="5.7109375" customWidth="1"/>
    <col min="6655" max="6655" width="23.42578125" customWidth="1"/>
    <col min="6656" max="6656" width="22.7109375" customWidth="1"/>
    <col min="6657" max="6657" width="3.85546875" bestFit="1" customWidth="1"/>
    <col min="6910" max="6910" width="5.7109375" customWidth="1"/>
    <col min="6911" max="6911" width="23.42578125" customWidth="1"/>
    <col min="6912" max="6912" width="22.7109375" customWidth="1"/>
    <col min="6913" max="6913" width="3.85546875" bestFit="1" customWidth="1"/>
    <col min="7166" max="7166" width="5.7109375" customWidth="1"/>
    <col min="7167" max="7167" width="23.42578125" customWidth="1"/>
    <col min="7168" max="7168" width="22.7109375" customWidth="1"/>
    <col min="7169" max="7169" width="3.85546875" bestFit="1" customWidth="1"/>
    <col min="7422" max="7422" width="5.7109375" customWidth="1"/>
    <col min="7423" max="7423" width="23.42578125" customWidth="1"/>
    <col min="7424" max="7424" width="22.7109375" customWidth="1"/>
    <col min="7425" max="7425" width="3.85546875" bestFit="1" customWidth="1"/>
    <col min="7678" max="7678" width="5.7109375" customWidth="1"/>
    <col min="7679" max="7679" width="23.42578125" customWidth="1"/>
    <col min="7680" max="7680" width="22.7109375" customWidth="1"/>
    <col min="7681" max="7681" width="3.85546875" bestFit="1" customWidth="1"/>
    <col min="7934" max="7934" width="5.7109375" customWidth="1"/>
    <col min="7935" max="7935" width="23.42578125" customWidth="1"/>
    <col min="7936" max="7936" width="22.7109375" customWidth="1"/>
    <col min="7937" max="7937" width="3.85546875" bestFit="1" customWidth="1"/>
    <col min="8190" max="8190" width="5.7109375" customWidth="1"/>
    <col min="8191" max="8191" width="23.42578125" customWidth="1"/>
    <col min="8192" max="8192" width="22.7109375" customWidth="1"/>
    <col min="8193" max="8193" width="3.85546875" bestFit="1" customWidth="1"/>
    <col min="8446" max="8446" width="5.7109375" customWidth="1"/>
    <col min="8447" max="8447" width="23.42578125" customWidth="1"/>
    <col min="8448" max="8448" width="22.7109375" customWidth="1"/>
    <col min="8449" max="8449" width="3.85546875" bestFit="1" customWidth="1"/>
    <col min="8702" max="8702" width="5.7109375" customWidth="1"/>
    <col min="8703" max="8703" width="23.42578125" customWidth="1"/>
    <col min="8704" max="8704" width="22.7109375" customWidth="1"/>
    <col min="8705" max="8705" width="3.85546875" bestFit="1" customWidth="1"/>
    <col min="8958" max="8958" width="5.7109375" customWidth="1"/>
    <col min="8959" max="8959" width="23.42578125" customWidth="1"/>
    <col min="8960" max="8960" width="22.7109375" customWidth="1"/>
    <col min="8961" max="8961" width="3.85546875" bestFit="1" customWidth="1"/>
    <col min="9214" max="9214" width="5.7109375" customWidth="1"/>
    <col min="9215" max="9215" width="23.42578125" customWidth="1"/>
    <col min="9216" max="9216" width="22.7109375" customWidth="1"/>
    <col min="9217" max="9217" width="3.85546875" bestFit="1" customWidth="1"/>
    <col min="9470" max="9470" width="5.7109375" customWidth="1"/>
    <col min="9471" max="9471" width="23.42578125" customWidth="1"/>
    <col min="9472" max="9472" width="22.7109375" customWidth="1"/>
    <col min="9473" max="9473" width="3.85546875" bestFit="1" customWidth="1"/>
    <col min="9726" max="9726" width="5.7109375" customWidth="1"/>
    <col min="9727" max="9727" width="23.42578125" customWidth="1"/>
    <col min="9728" max="9728" width="22.7109375" customWidth="1"/>
    <col min="9729" max="9729" width="3.85546875" bestFit="1" customWidth="1"/>
    <col min="9982" max="9982" width="5.7109375" customWidth="1"/>
    <col min="9983" max="9983" width="23.42578125" customWidth="1"/>
    <col min="9984" max="9984" width="22.7109375" customWidth="1"/>
    <col min="9985" max="9985" width="3.85546875" bestFit="1" customWidth="1"/>
    <col min="10238" max="10238" width="5.7109375" customWidth="1"/>
    <col min="10239" max="10239" width="23.42578125" customWidth="1"/>
    <col min="10240" max="10240" width="22.7109375" customWidth="1"/>
    <col min="10241" max="10241" width="3.85546875" bestFit="1" customWidth="1"/>
    <col min="10494" max="10494" width="5.7109375" customWidth="1"/>
    <col min="10495" max="10495" width="23.42578125" customWidth="1"/>
    <col min="10496" max="10496" width="22.7109375" customWidth="1"/>
    <col min="10497" max="10497" width="3.85546875" bestFit="1" customWidth="1"/>
    <col min="10750" max="10750" width="5.7109375" customWidth="1"/>
    <col min="10751" max="10751" width="23.42578125" customWidth="1"/>
    <col min="10752" max="10752" width="22.7109375" customWidth="1"/>
    <col min="10753" max="10753" width="3.85546875" bestFit="1" customWidth="1"/>
    <col min="11006" max="11006" width="5.7109375" customWidth="1"/>
    <col min="11007" max="11007" width="23.42578125" customWidth="1"/>
    <col min="11008" max="11008" width="22.7109375" customWidth="1"/>
    <col min="11009" max="11009" width="3.85546875" bestFit="1" customWidth="1"/>
    <col min="11262" max="11262" width="5.7109375" customWidth="1"/>
    <col min="11263" max="11263" width="23.42578125" customWidth="1"/>
    <col min="11264" max="11264" width="22.7109375" customWidth="1"/>
    <col min="11265" max="11265" width="3.85546875" bestFit="1" customWidth="1"/>
    <col min="11518" max="11518" width="5.7109375" customWidth="1"/>
    <col min="11519" max="11519" width="23.42578125" customWidth="1"/>
    <col min="11520" max="11520" width="22.7109375" customWidth="1"/>
    <col min="11521" max="11521" width="3.85546875" bestFit="1" customWidth="1"/>
    <col min="11774" max="11774" width="5.7109375" customWidth="1"/>
    <col min="11775" max="11775" width="23.42578125" customWidth="1"/>
    <col min="11776" max="11776" width="22.7109375" customWidth="1"/>
    <col min="11777" max="11777" width="3.85546875" bestFit="1" customWidth="1"/>
    <col min="12030" max="12030" width="5.7109375" customWidth="1"/>
    <col min="12031" max="12031" width="23.42578125" customWidth="1"/>
    <col min="12032" max="12032" width="22.7109375" customWidth="1"/>
    <col min="12033" max="12033" width="3.85546875" bestFit="1" customWidth="1"/>
    <col min="12286" max="12286" width="5.7109375" customWidth="1"/>
    <col min="12287" max="12287" width="23.42578125" customWidth="1"/>
    <col min="12288" max="12288" width="22.7109375" customWidth="1"/>
    <col min="12289" max="12289" width="3.85546875" bestFit="1" customWidth="1"/>
    <col min="12542" max="12542" width="5.7109375" customWidth="1"/>
    <col min="12543" max="12543" width="23.42578125" customWidth="1"/>
    <col min="12544" max="12544" width="22.7109375" customWidth="1"/>
    <col min="12545" max="12545" width="3.85546875" bestFit="1" customWidth="1"/>
    <col min="12798" max="12798" width="5.7109375" customWidth="1"/>
    <col min="12799" max="12799" width="23.42578125" customWidth="1"/>
    <col min="12800" max="12800" width="22.7109375" customWidth="1"/>
    <col min="12801" max="12801" width="3.85546875" bestFit="1" customWidth="1"/>
    <col min="13054" max="13054" width="5.7109375" customWidth="1"/>
    <col min="13055" max="13055" width="23.42578125" customWidth="1"/>
    <col min="13056" max="13056" width="22.7109375" customWidth="1"/>
    <col min="13057" max="13057" width="3.85546875" bestFit="1" customWidth="1"/>
    <col min="13310" max="13310" width="5.7109375" customWidth="1"/>
    <col min="13311" max="13311" width="23.42578125" customWidth="1"/>
    <col min="13312" max="13312" width="22.7109375" customWidth="1"/>
    <col min="13313" max="13313" width="3.85546875" bestFit="1" customWidth="1"/>
    <col min="13566" max="13566" width="5.7109375" customWidth="1"/>
    <col min="13567" max="13567" width="23.42578125" customWidth="1"/>
    <col min="13568" max="13568" width="22.7109375" customWidth="1"/>
    <col min="13569" max="13569" width="3.85546875" bestFit="1" customWidth="1"/>
    <col min="13822" max="13822" width="5.7109375" customWidth="1"/>
    <col min="13823" max="13823" width="23.42578125" customWidth="1"/>
    <col min="13824" max="13824" width="22.7109375" customWidth="1"/>
    <col min="13825" max="13825" width="3.85546875" bestFit="1" customWidth="1"/>
    <col min="14078" max="14078" width="5.7109375" customWidth="1"/>
    <col min="14079" max="14079" width="23.42578125" customWidth="1"/>
    <col min="14080" max="14080" width="22.7109375" customWidth="1"/>
    <col min="14081" max="14081" width="3.85546875" bestFit="1" customWidth="1"/>
    <col min="14334" max="14334" width="5.7109375" customWidth="1"/>
    <col min="14335" max="14335" width="23.42578125" customWidth="1"/>
    <col min="14336" max="14336" width="22.7109375" customWidth="1"/>
    <col min="14337" max="14337" width="3.85546875" bestFit="1" customWidth="1"/>
    <col min="14590" max="14590" width="5.7109375" customWidth="1"/>
    <col min="14591" max="14591" width="23.42578125" customWidth="1"/>
    <col min="14592" max="14592" width="22.7109375" customWidth="1"/>
    <col min="14593" max="14593" width="3.85546875" bestFit="1" customWidth="1"/>
    <col min="14846" max="14846" width="5.7109375" customWidth="1"/>
    <col min="14847" max="14847" width="23.42578125" customWidth="1"/>
    <col min="14848" max="14848" width="22.7109375" customWidth="1"/>
    <col min="14849" max="14849" width="3.85546875" bestFit="1" customWidth="1"/>
    <col min="15102" max="15102" width="5.7109375" customWidth="1"/>
    <col min="15103" max="15103" width="23.42578125" customWidth="1"/>
    <col min="15104" max="15104" width="22.7109375" customWidth="1"/>
    <col min="15105" max="15105" width="3.85546875" bestFit="1" customWidth="1"/>
    <col min="15358" max="15358" width="5.7109375" customWidth="1"/>
    <col min="15359" max="15359" width="23.42578125" customWidth="1"/>
    <col min="15360" max="15360" width="22.7109375" customWidth="1"/>
    <col min="15361" max="15361" width="3.85546875" bestFit="1" customWidth="1"/>
    <col min="15614" max="15614" width="5.7109375" customWidth="1"/>
    <col min="15615" max="15615" width="23.42578125" customWidth="1"/>
    <col min="15616" max="15616" width="22.7109375" customWidth="1"/>
    <col min="15617" max="15617" width="3.85546875" bestFit="1" customWidth="1"/>
    <col min="15870" max="15870" width="5.7109375" customWidth="1"/>
    <col min="15871" max="15871" width="23.42578125" customWidth="1"/>
    <col min="15872" max="15872" width="22.7109375" customWidth="1"/>
    <col min="15873" max="15873" width="3.85546875" bestFit="1" customWidth="1"/>
    <col min="16126" max="16126" width="5.7109375" customWidth="1"/>
    <col min="16127" max="16127" width="23.42578125" customWidth="1"/>
    <col min="16128" max="16128" width="22.7109375" customWidth="1"/>
    <col min="16129" max="16129" width="3.85546875" bestFit="1" customWidth="1"/>
  </cols>
  <sheetData>
    <row r="1" spans="1:14" x14ac:dyDescent="0.25">
      <c r="A1" s="268" t="s">
        <v>261</v>
      </c>
    </row>
    <row r="4" spans="1:14" s="278" customFormat="1" ht="15.75" x14ac:dyDescent="0.25">
      <c r="A4" s="272" t="s">
        <v>262</v>
      </c>
      <c r="B4" s="273"/>
      <c r="C4" s="274"/>
      <c r="D4" s="275"/>
      <c r="E4" s="276"/>
      <c r="F4" s="276"/>
      <c r="G4" s="277"/>
    </row>
    <row r="5" spans="1:14" x14ac:dyDescent="0.25">
      <c r="A5" s="279"/>
      <c r="B5" s="280"/>
      <c r="C5" s="281"/>
      <c r="D5" s="282"/>
      <c r="E5" s="283"/>
      <c r="F5" s="283"/>
      <c r="G5" s="284"/>
    </row>
    <row r="6" spans="1:14" x14ac:dyDescent="0.25">
      <c r="A6" s="285"/>
      <c r="B6" s="286"/>
      <c r="C6" s="287"/>
      <c r="D6" s="288"/>
      <c r="E6" s="289"/>
      <c r="F6" s="289"/>
      <c r="G6" s="290"/>
    </row>
    <row r="7" spans="1:14" x14ac:dyDescent="0.25">
      <c r="A7" s="285"/>
      <c r="B7" s="264"/>
      <c r="C7" s="287" t="s">
        <v>263</v>
      </c>
      <c r="D7" s="288"/>
      <c r="E7" s="291" t="s">
        <v>264</v>
      </c>
      <c r="F7" s="291" t="s">
        <v>108</v>
      </c>
      <c r="G7" s="292"/>
    </row>
    <row r="8" spans="1:14" x14ac:dyDescent="0.25">
      <c r="A8" s="54"/>
      <c r="B8" s="264"/>
      <c r="C8" s="287" t="s">
        <v>265</v>
      </c>
      <c r="D8" s="288"/>
      <c r="E8" s="293">
        <v>0.24</v>
      </c>
      <c r="F8" s="293">
        <v>0.2</v>
      </c>
      <c r="G8" s="294"/>
    </row>
    <row r="9" spans="1:14" x14ac:dyDescent="0.25">
      <c r="A9" s="54"/>
      <c r="B9" s="264"/>
      <c r="C9" s="287"/>
      <c r="D9" s="288"/>
      <c r="E9" s="295"/>
      <c r="F9" s="295"/>
      <c r="G9" s="294"/>
    </row>
    <row r="10" spans="1:14" x14ac:dyDescent="0.25">
      <c r="A10" s="296"/>
      <c r="B10" s="297"/>
      <c r="C10" s="287"/>
      <c r="D10" s="288"/>
      <c r="E10" s="289"/>
      <c r="F10" s="289"/>
      <c r="G10" s="298" t="s">
        <v>62</v>
      </c>
    </row>
    <row r="11" spans="1:14" x14ac:dyDescent="0.25">
      <c r="A11" s="296">
        <v>102</v>
      </c>
      <c r="B11" s="287" t="s">
        <v>266</v>
      </c>
      <c r="C11" s="287"/>
      <c r="D11" s="288"/>
      <c r="E11" s="299">
        <v>600000</v>
      </c>
      <c r="F11" s="299">
        <v>200000</v>
      </c>
      <c r="G11" s="299">
        <f>SUM(E11:F11)</f>
        <v>800000</v>
      </c>
    </row>
    <row r="12" spans="1:14" x14ac:dyDescent="0.25">
      <c r="A12" s="296" t="s">
        <v>267</v>
      </c>
      <c r="B12" s="287" t="s">
        <v>268</v>
      </c>
      <c r="C12" s="287"/>
      <c r="D12" s="300" t="s">
        <v>24</v>
      </c>
      <c r="E12" s="301"/>
      <c r="F12" s="299">
        <v>150000</v>
      </c>
      <c r="G12" s="299">
        <f>SUM(E12:F12)</f>
        <v>150000</v>
      </c>
    </row>
    <row r="13" spans="1:14" x14ac:dyDescent="0.25">
      <c r="A13" s="296" t="s">
        <v>269</v>
      </c>
      <c r="B13" s="287" t="s">
        <v>270</v>
      </c>
      <c r="C13" s="287"/>
      <c r="D13" s="300" t="s">
        <v>24</v>
      </c>
      <c r="E13" s="299"/>
      <c r="G13" s="299">
        <f>SUM(E13:F13)</f>
        <v>0</v>
      </c>
    </row>
    <row r="14" spans="1:14" x14ac:dyDescent="0.25">
      <c r="A14" s="296" t="s">
        <v>271</v>
      </c>
      <c r="B14" s="287" t="s">
        <v>272</v>
      </c>
      <c r="C14" s="287"/>
      <c r="D14" s="288" t="s">
        <v>16</v>
      </c>
      <c r="E14" s="299"/>
      <c r="F14" s="299"/>
      <c r="G14" s="299"/>
    </row>
    <row r="15" spans="1:14" s="303" customFormat="1" ht="21" x14ac:dyDescent="0.35">
      <c r="A15" s="296">
        <v>105</v>
      </c>
      <c r="B15" s="287" t="s">
        <v>273</v>
      </c>
      <c r="C15" s="302"/>
      <c r="D15" s="300" t="s">
        <v>17</v>
      </c>
      <c r="E15" s="299">
        <f>SUM(E11:E14)</f>
        <v>600000</v>
      </c>
      <c r="F15" s="299">
        <f>SUM(F11:F14)</f>
        <v>350000</v>
      </c>
      <c r="G15" s="299">
        <f>SUM(G11:G14)</f>
        <v>950000</v>
      </c>
      <c r="H15"/>
      <c r="I15"/>
      <c r="J15"/>
      <c r="K15"/>
      <c r="L15"/>
      <c r="M15"/>
      <c r="N15"/>
    </row>
    <row r="16" spans="1:14" x14ac:dyDescent="0.25">
      <c r="A16" s="296">
        <v>106</v>
      </c>
      <c r="B16" s="287" t="s">
        <v>274</v>
      </c>
      <c r="C16" s="287"/>
      <c r="D16" s="288" t="s">
        <v>16</v>
      </c>
      <c r="E16" s="299"/>
      <c r="F16" s="299">
        <v>60000</v>
      </c>
      <c r="G16" s="299">
        <f>SUM(E16:F16)</f>
        <v>60000</v>
      </c>
    </row>
    <row r="17" spans="1:7" x14ac:dyDescent="0.25">
      <c r="A17" s="296">
        <v>107</v>
      </c>
      <c r="B17" s="287" t="s">
        <v>275</v>
      </c>
      <c r="C17" s="287"/>
      <c r="D17" s="300" t="s">
        <v>24</v>
      </c>
      <c r="E17" s="299"/>
      <c r="F17" s="299"/>
      <c r="G17" s="299"/>
    </row>
    <row r="18" spans="1:7" x14ac:dyDescent="0.25">
      <c r="A18" s="296">
        <v>108</v>
      </c>
      <c r="B18" s="287" t="s">
        <v>276</v>
      </c>
      <c r="C18" s="287"/>
      <c r="D18" s="288"/>
      <c r="E18" s="318">
        <f t="shared" ref="E18:G18" si="0">E15-E16+E17</f>
        <v>600000</v>
      </c>
      <c r="F18" s="318">
        <f t="shared" si="0"/>
        <v>290000</v>
      </c>
      <c r="G18" s="318">
        <f t="shared" si="0"/>
        <v>890000</v>
      </c>
    </row>
    <row r="19" spans="1:7" x14ac:dyDescent="0.25">
      <c r="A19" s="296"/>
      <c r="B19" s="287" t="s">
        <v>277</v>
      </c>
      <c r="C19" s="287"/>
      <c r="D19" s="288"/>
      <c r="E19" s="320"/>
      <c r="F19" s="320"/>
      <c r="G19" s="320"/>
    </row>
    <row r="20" spans="1:7" x14ac:dyDescent="0.25">
      <c r="A20" s="296"/>
      <c r="B20" s="287" t="s">
        <v>278</v>
      </c>
      <c r="C20" s="287"/>
      <c r="D20" s="288"/>
      <c r="E20" s="319"/>
      <c r="F20" s="319"/>
      <c r="G20" s="319"/>
    </row>
    <row r="21" spans="1:7" x14ac:dyDescent="0.25">
      <c r="A21" s="296">
        <v>109</v>
      </c>
      <c r="B21" s="287" t="s">
        <v>279</v>
      </c>
      <c r="C21" s="287"/>
      <c r="D21" s="288"/>
      <c r="E21" s="318"/>
      <c r="F21" s="318"/>
      <c r="G21" s="318"/>
    </row>
    <row r="22" spans="1:7" x14ac:dyDescent="0.25">
      <c r="A22" s="296"/>
      <c r="B22" s="287" t="s">
        <v>280</v>
      </c>
      <c r="C22" s="287"/>
      <c r="D22" s="288"/>
      <c r="E22" s="319"/>
      <c r="F22" s="319"/>
      <c r="G22" s="319"/>
    </row>
    <row r="23" spans="1:7" x14ac:dyDescent="0.25">
      <c r="A23" s="296" t="s">
        <v>281</v>
      </c>
      <c r="B23" s="287" t="s">
        <v>282</v>
      </c>
      <c r="C23" s="287"/>
      <c r="D23" s="288"/>
      <c r="E23" s="318">
        <f>-E18*E8</f>
        <v>-144000</v>
      </c>
      <c r="F23" s="318">
        <f>-F18*F8</f>
        <v>-58000</v>
      </c>
      <c r="G23" s="318">
        <f>SUM(E23:F24)</f>
        <v>-202000</v>
      </c>
    </row>
    <row r="24" spans="1:7" x14ac:dyDescent="0.25">
      <c r="A24" s="296"/>
      <c r="B24" s="287" t="s">
        <v>283</v>
      </c>
      <c r="C24" s="287"/>
      <c r="D24" s="288"/>
      <c r="E24" s="319"/>
      <c r="F24" s="319"/>
      <c r="G24" s="319"/>
    </row>
    <row r="25" spans="1:7" s="303" customFormat="1" ht="21" x14ac:dyDescent="0.35">
      <c r="A25" s="296">
        <v>111</v>
      </c>
      <c r="B25" s="287" t="s">
        <v>284</v>
      </c>
      <c r="C25" s="302"/>
      <c r="D25" s="288"/>
      <c r="E25" s="299">
        <f>SUM(E18:E24)</f>
        <v>456000</v>
      </c>
      <c r="F25" s="299">
        <f>SUM(F18:F24)</f>
        <v>232000</v>
      </c>
      <c r="G25" s="299">
        <f>SUM(G18:G24)</f>
        <v>688000</v>
      </c>
    </row>
    <row r="26" spans="1:7" x14ac:dyDescent="0.25">
      <c r="A26" s="296">
        <v>112</v>
      </c>
      <c r="B26" s="287" t="s">
        <v>285</v>
      </c>
      <c r="C26" s="287"/>
      <c r="D26" s="288" t="s">
        <v>286</v>
      </c>
      <c r="E26" s="291" t="s">
        <v>287</v>
      </c>
      <c r="F26" s="291" t="s">
        <v>287</v>
      </c>
      <c r="G26" s="301"/>
    </row>
    <row r="27" spans="1:7" x14ac:dyDescent="0.25">
      <c r="A27" s="296"/>
      <c r="B27" s="287" t="s">
        <v>288</v>
      </c>
      <c r="C27" s="287"/>
      <c r="D27" s="288" t="s">
        <v>289</v>
      </c>
      <c r="E27" s="301"/>
      <c r="F27" s="301"/>
      <c r="G27" s="301"/>
    </row>
    <row r="28" spans="1:7" x14ac:dyDescent="0.25">
      <c r="A28" s="296"/>
      <c r="B28" s="297"/>
      <c r="C28" s="287"/>
      <c r="D28" s="288"/>
      <c r="E28" s="289"/>
      <c r="F28" s="289"/>
      <c r="G28" s="290"/>
    </row>
    <row r="29" spans="1:7" x14ac:dyDescent="0.25">
      <c r="A29" s="304"/>
      <c r="B29" s="280"/>
      <c r="C29" s="281"/>
      <c r="D29" s="282"/>
      <c r="E29" s="283"/>
      <c r="F29" s="283"/>
      <c r="G29" s="284"/>
    </row>
  </sheetData>
  <mergeCells count="9">
    <mergeCell ref="E23:E24"/>
    <mergeCell ref="F23:F24"/>
    <mergeCell ref="G23:G24"/>
    <mergeCell ref="E18:E20"/>
    <mergeCell ref="F18:F20"/>
    <mergeCell ref="G18:G20"/>
    <mergeCell ref="E21:E22"/>
    <mergeCell ref="F21:F22"/>
    <mergeCell ref="G21:G22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0F50D-8B6F-4D23-96E4-E31895D6B501}">
  <dimension ref="A1:R82"/>
  <sheetViews>
    <sheetView showGridLines="0" showZeros="0" workbookViewId="0">
      <selection activeCell="L46" sqref="L46"/>
    </sheetView>
  </sheetViews>
  <sheetFormatPr baseColWidth="10" defaultRowHeight="15" x14ac:dyDescent="0.25"/>
  <cols>
    <col min="1" max="1" width="5.5703125" style="141" bestFit="1" customWidth="1"/>
    <col min="2" max="2" width="19.42578125" style="141" bestFit="1" customWidth="1"/>
    <col min="3" max="4" width="10.140625" style="141" customWidth="1"/>
    <col min="5" max="10" width="9.28515625" style="141" customWidth="1"/>
    <col min="11" max="16384" width="11.42578125" style="141"/>
  </cols>
  <sheetData>
    <row r="1" spans="1:10" s="138" customFormat="1" ht="15.75" x14ac:dyDescent="0.25">
      <c r="A1" s="137" t="s">
        <v>105</v>
      </c>
    </row>
    <row r="3" spans="1:10" x14ac:dyDescent="0.25">
      <c r="A3" s="139" t="s">
        <v>6</v>
      </c>
      <c r="B3" s="140" t="s">
        <v>1</v>
      </c>
      <c r="C3" s="321" t="s">
        <v>2</v>
      </c>
      <c r="D3" s="322"/>
      <c r="E3" s="322" t="s">
        <v>5</v>
      </c>
      <c r="F3" s="322"/>
      <c r="G3" s="322" t="s">
        <v>3</v>
      </c>
      <c r="H3" s="322"/>
      <c r="I3" s="322" t="s">
        <v>4</v>
      </c>
      <c r="J3" s="322"/>
    </row>
    <row r="4" spans="1:10" x14ac:dyDescent="0.25">
      <c r="A4" s="142"/>
      <c r="B4" s="143"/>
      <c r="C4" s="144" t="s">
        <v>10</v>
      </c>
      <c r="D4" s="145" t="s">
        <v>11</v>
      </c>
      <c r="E4" s="145" t="s">
        <v>10</v>
      </c>
      <c r="F4" s="145" t="s">
        <v>11</v>
      </c>
      <c r="G4" s="145" t="s">
        <v>10</v>
      </c>
      <c r="H4" s="145" t="s">
        <v>11</v>
      </c>
      <c r="I4" s="145" t="s">
        <v>10</v>
      </c>
      <c r="J4" s="146" t="s">
        <v>11</v>
      </c>
    </row>
    <row r="5" spans="1:10" x14ac:dyDescent="0.25">
      <c r="A5" s="147">
        <v>1080</v>
      </c>
      <c r="B5" s="148" t="s">
        <v>71</v>
      </c>
      <c r="C5" s="149">
        <v>120000</v>
      </c>
      <c r="D5" s="150"/>
      <c r="E5" s="151"/>
      <c r="F5" s="152">
        <v>40000</v>
      </c>
      <c r="G5" s="153"/>
      <c r="H5" s="154"/>
      <c r="I5" s="153">
        <v>80000</v>
      </c>
      <c r="J5" s="154"/>
    </row>
    <row r="6" spans="1:10" x14ac:dyDescent="0.25">
      <c r="A6" s="147">
        <v>1100</v>
      </c>
      <c r="B6" s="148" t="s">
        <v>63</v>
      </c>
      <c r="C6" s="149">
        <v>6000000</v>
      </c>
      <c r="D6" s="150"/>
      <c r="E6" s="151"/>
      <c r="F6" s="152">
        <v>80000</v>
      </c>
      <c r="G6" s="153"/>
      <c r="H6" s="154"/>
      <c r="I6" s="153">
        <v>5920000</v>
      </c>
      <c r="J6" s="154"/>
    </row>
    <row r="7" spans="1:10" x14ac:dyDescent="0.25">
      <c r="A7" s="147">
        <v>1230</v>
      </c>
      <c r="B7" s="155" t="s">
        <v>72</v>
      </c>
      <c r="C7" s="149">
        <v>426000</v>
      </c>
      <c r="D7" s="150"/>
      <c r="E7" s="151"/>
      <c r="F7" s="152">
        <v>164200</v>
      </c>
      <c r="G7" s="153"/>
      <c r="H7" s="154"/>
      <c r="I7" s="153">
        <v>261800</v>
      </c>
      <c r="J7" s="154"/>
    </row>
    <row r="8" spans="1:10" x14ac:dyDescent="0.25">
      <c r="A8" s="147">
        <v>1239</v>
      </c>
      <c r="B8" s="155" t="s">
        <v>73</v>
      </c>
      <c r="C8" s="149"/>
      <c r="D8" s="150">
        <v>70000</v>
      </c>
      <c r="E8" s="151">
        <v>70000</v>
      </c>
      <c r="F8" s="152"/>
      <c r="G8" s="153"/>
      <c r="H8" s="154"/>
      <c r="I8" s="153"/>
      <c r="J8" s="154"/>
    </row>
    <row r="9" spans="1:10" x14ac:dyDescent="0.25">
      <c r="A9" s="147">
        <v>1250</v>
      </c>
      <c r="B9" s="155" t="s">
        <v>58</v>
      </c>
      <c r="C9" s="149">
        <v>244000</v>
      </c>
      <c r="D9" s="150"/>
      <c r="E9" s="151"/>
      <c r="F9" s="152">
        <v>38000</v>
      </c>
      <c r="G9" s="153"/>
      <c r="H9" s="154"/>
      <c r="I9" s="153">
        <v>206000</v>
      </c>
      <c r="J9" s="154"/>
    </row>
    <row r="10" spans="1:10" x14ac:dyDescent="0.25">
      <c r="A10" s="147">
        <v>1350</v>
      </c>
      <c r="B10" s="155" t="s">
        <v>34</v>
      </c>
      <c r="C10" s="149">
        <v>86000</v>
      </c>
      <c r="D10" s="150"/>
      <c r="E10" s="151"/>
      <c r="F10" s="152">
        <v>16000</v>
      </c>
      <c r="G10" s="153"/>
      <c r="H10" s="154"/>
      <c r="I10" s="153">
        <v>70000</v>
      </c>
      <c r="J10" s="154"/>
    </row>
    <row r="11" spans="1:10" x14ac:dyDescent="0.25">
      <c r="A11" s="147">
        <v>1460</v>
      </c>
      <c r="B11" s="155" t="s">
        <v>31</v>
      </c>
      <c r="C11" s="149">
        <v>665000</v>
      </c>
      <c r="D11" s="150"/>
      <c r="E11" s="151">
        <v>235000</v>
      </c>
      <c r="F11" s="152"/>
      <c r="G11" s="153"/>
      <c r="H11" s="154"/>
      <c r="I11" s="153">
        <v>900000</v>
      </c>
      <c r="J11" s="154"/>
    </row>
    <row r="12" spans="1:10" x14ac:dyDescent="0.25">
      <c r="A12" s="147">
        <v>1500</v>
      </c>
      <c r="B12" s="155" t="s">
        <v>32</v>
      </c>
      <c r="C12" s="149">
        <v>498000</v>
      </c>
      <c r="D12" s="150"/>
      <c r="E12" s="151"/>
      <c r="F12" s="152"/>
      <c r="G12" s="153"/>
      <c r="H12" s="154"/>
      <c r="I12" s="153">
        <v>498000</v>
      </c>
      <c r="J12" s="154"/>
    </row>
    <row r="13" spans="1:10" x14ac:dyDescent="0.25">
      <c r="A13" s="147">
        <v>1790</v>
      </c>
      <c r="B13" s="155" t="s">
        <v>74</v>
      </c>
      <c r="C13" s="149"/>
      <c r="D13" s="150"/>
      <c r="E13" s="151">
        <v>16500</v>
      </c>
      <c r="F13" s="152"/>
      <c r="G13" s="153"/>
      <c r="H13" s="154"/>
      <c r="I13" s="153">
        <v>16500</v>
      </c>
      <c r="J13" s="154"/>
    </row>
    <row r="14" spans="1:10" x14ac:dyDescent="0.25">
      <c r="A14" s="147">
        <v>1920</v>
      </c>
      <c r="B14" s="155" t="s">
        <v>124</v>
      </c>
      <c r="C14" s="149">
        <v>389200</v>
      </c>
      <c r="D14" s="150"/>
      <c r="E14" s="151"/>
      <c r="F14" s="152"/>
      <c r="G14" s="153"/>
      <c r="H14" s="154"/>
      <c r="I14" s="153">
        <v>389200</v>
      </c>
      <c r="J14" s="154"/>
    </row>
    <row r="15" spans="1:10" x14ac:dyDescent="0.25">
      <c r="A15" s="147">
        <v>2000</v>
      </c>
      <c r="B15" s="155" t="s">
        <v>64</v>
      </c>
      <c r="C15" s="149"/>
      <c r="D15" s="150">
        <v>1800000</v>
      </c>
      <c r="E15" s="151"/>
      <c r="F15" s="152"/>
      <c r="G15" s="153"/>
      <c r="H15" s="154"/>
      <c r="I15" s="153"/>
      <c r="J15" s="154">
        <v>1800000</v>
      </c>
    </row>
    <row r="16" spans="1:10" x14ac:dyDescent="0.25">
      <c r="A16" s="147">
        <v>2050</v>
      </c>
      <c r="B16" s="155" t="s">
        <v>65</v>
      </c>
      <c r="C16" s="149"/>
      <c r="D16" s="150">
        <v>454290</v>
      </c>
      <c r="E16" s="151"/>
      <c r="F16" s="152">
        <v>287162</v>
      </c>
      <c r="G16" s="153"/>
      <c r="H16" s="154"/>
      <c r="I16" s="153"/>
      <c r="J16" s="154">
        <v>741452</v>
      </c>
    </row>
    <row r="17" spans="1:10" x14ac:dyDescent="0.25">
      <c r="A17" s="147"/>
      <c r="B17" s="155" t="s">
        <v>66</v>
      </c>
      <c r="C17" s="149"/>
      <c r="D17" s="150">
        <v>1524900</v>
      </c>
      <c r="E17" s="151"/>
      <c r="F17" s="152"/>
      <c r="G17" s="153"/>
      <c r="H17" s="154"/>
      <c r="I17" s="153"/>
      <c r="J17" s="154">
        <v>1524900</v>
      </c>
    </row>
    <row r="18" spans="1:10" x14ac:dyDescent="0.25">
      <c r="A18" s="147">
        <v>2120</v>
      </c>
      <c r="B18" s="155" t="s">
        <v>7</v>
      </c>
      <c r="C18" s="149"/>
      <c r="D18" s="150">
        <v>12980</v>
      </c>
      <c r="E18" s="151"/>
      <c r="F18" s="152">
        <v>3168</v>
      </c>
      <c r="G18" s="153"/>
      <c r="H18" s="154"/>
      <c r="I18" s="153"/>
      <c r="J18" s="154">
        <v>16148</v>
      </c>
    </row>
    <row r="19" spans="1:10" x14ac:dyDescent="0.25">
      <c r="A19" s="147">
        <v>2240</v>
      </c>
      <c r="B19" s="155" t="s">
        <v>75</v>
      </c>
      <c r="C19" s="149"/>
      <c r="D19" s="150">
        <v>4000000</v>
      </c>
      <c r="E19" s="151"/>
      <c r="F19" s="152"/>
      <c r="G19" s="153"/>
      <c r="H19" s="154"/>
      <c r="I19" s="153"/>
      <c r="J19" s="154">
        <v>4000000</v>
      </c>
    </row>
    <row r="20" spans="1:10" x14ac:dyDescent="0.25">
      <c r="A20" s="147">
        <v>2500</v>
      </c>
      <c r="B20" s="155" t="s">
        <v>8</v>
      </c>
      <c r="C20" s="149">
        <v>300</v>
      </c>
      <c r="D20" s="150"/>
      <c r="E20" s="151"/>
      <c r="F20" s="152">
        <v>124300</v>
      </c>
      <c r="G20" s="153"/>
      <c r="H20" s="154"/>
      <c r="I20" s="153"/>
      <c r="J20" s="154">
        <v>124000</v>
      </c>
    </row>
    <row r="21" spans="1:10" x14ac:dyDescent="0.25">
      <c r="A21" s="147">
        <v>2800</v>
      </c>
      <c r="B21" s="155" t="s">
        <v>67</v>
      </c>
      <c r="C21" s="149"/>
      <c r="D21" s="150"/>
      <c r="E21" s="151"/>
      <c r="F21" s="152">
        <v>120000</v>
      </c>
      <c r="G21" s="153"/>
      <c r="H21" s="154"/>
      <c r="I21" s="153"/>
      <c r="J21" s="154">
        <v>120000</v>
      </c>
    </row>
    <row r="22" spans="1:10" x14ac:dyDescent="0.25">
      <c r="A22" s="147">
        <v>2950</v>
      </c>
      <c r="B22" s="155" t="s">
        <v>76</v>
      </c>
      <c r="C22" s="149"/>
      <c r="D22" s="150"/>
      <c r="E22" s="151"/>
      <c r="F22" s="152">
        <v>15000</v>
      </c>
      <c r="G22" s="153"/>
      <c r="H22" s="154"/>
      <c r="I22" s="153"/>
      <c r="J22" s="154">
        <v>15000</v>
      </c>
    </row>
    <row r="23" spans="1:10" x14ac:dyDescent="0.25">
      <c r="A23" s="147">
        <v>3000</v>
      </c>
      <c r="B23" s="155" t="s">
        <v>35</v>
      </c>
      <c r="C23" s="149"/>
      <c r="D23" s="150">
        <v>8772720</v>
      </c>
      <c r="E23" s="151"/>
      <c r="F23" s="152"/>
      <c r="G23" s="153"/>
      <c r="H23" s="154">
        <v>8772720</v>
      </c>
      <c r="I23" s="153"/>
      <c r="J23" s="154"/>
    </row>
    <row r="24" spans="1:10" x14ac:dyDescent="0.25">
      <c r="A24" s="147">
        <v>3800</v>
      </c>
      <c r="B24" s="155" t="s">
        <v>77</v>
      </c>
      <c r="C24" s="149"/>
      <c r="D24" s="150"/>
      <c r="E24" s="151">
        <v>52000</v>
      </c>
      <c r="F24" s="152">
        <v>70000</v>
      </c>
      <c r="G24" s="153"/>
      <c r="H24" s="154">
        <v>18000</v>
      </c>
      <c r="I24" s="153"/>
      <c r="J24" s="154"/>
    </row>
    <row r="25" spans="1:10" x14ac:dyDescent="0.25">
      <c r="A25" s="147">
        <v>4300</v>
      </c>
      <c r="B25" s="155" t="s">
        <v>36</v>
      </c>
      <c r="C25" s="149">
        <v>5296800</v>
      </c>
      <c r="D25" s="150"/>
      <c r="E25" s="151"/>
      <c r="F25" s="152">
        <v>235000</v>
      </c>
      <c r="G25" s="153">
        <v>5061800</v>
      </c>
      <c r="H25" s="154"/>
      <c r="I25" s="153"/>
      <c r="J25" s="154"/>
    </row>
    <row r="26" spans="1:10" x14ac:dyDescent="0.25">
      <c r="A26" s="147">
        <v>5000</v>
      </c>
      <c r="B26" s="155" t="s">
        <v>78</v>
      </c>
      <c r="C26" s="149">
        <v>1974600</v>
      </c>
      <c r="D26" s="150"/>
      <c r="E26" s="151"/>
      <c r="F26" s="152"/>
      <c r="G26" s="153">
        <v>1974600</v>
      </c>
      <c r="H26" s="154"/>
      <c r="I26" s="153"/>
      <c r="J26" s="154"/>
    </row>
    <row r="27" spans="1:10" x14ac:dyDescent="0.25">
      <c r="A27" s="147">
        <v>5100</v>
      </c>
      <c r="B27" s="155" t="s">
        <v>79</v>
      </c>
      <c r="C27" s="149">
        <v>201410</v>
      </c>
      <c r="D27" s="150"/>
      <c r="E27" s="151"/>
      <c r="F27" s="152"/>
      <c r="G27" s="153">
        <v>201410</v>
      </c>
      <c r="H27" s="154"/>
      <c r="I27" s="153"/>
      <c r="J27" s="154"/>
    </row>
    <row r="28" spans="1:10" x14ac:dyDescent="0.25">
      <c r="A28" s="147">
        <v>5400</v>
      </c>
      <c r="B28" s="155" t="s">
        <v>80</v>
      </c>
      <c r="C28" s="149">
        <v>312460</v>
      </c>
      <c r="D28" s="150"/>
      <c r="E28" s="151"/>
      <c r="F28" s="152"/>
      <c r="G28" s="153">
        <v>312460</v>
      </c>
      <c r="H28" s="154"/>
      <c r="I28" s="153"/>
      <c r="J28" s="154"/>
    </row>
    <row r="29" spans="1:10" x14ac:dyDescent="0.25">
      <c r="A29" s="147">
        <v>5420</v>
      </c>
      <c r="B29" s="155" t="s">
        <v>81</v>
      </c>
      <c r="C29" s="149">
        <v>40000</v>
      </c>
      <c r="D29" s="150"/>
      <c r="E29" s="151"/>
      <c r="F29" s="152"/>
      <c r="G29" s="153">
        <v>40000</v>
      </c>
      <c r="H29" s="154"/>
      <c r="I29" s="153"/>
      <c r="J29" s="154"/>
    </row>
    <row r="30" spans="1:10" x14ac:dyDescent="0.25">
      <c r="A30" s="147">
        <v>6000</v>
      </c>
      <c r="B30" s="155" t="s">
        <v>82</v>
      </c>
      <c r="C30" s="149"/>
      <c r="D30" s="150"/>
      <c r="E30" s="151">
        <v>80000</v>
      </c>
      <c r="F30" s="152"/>
      <c r="G30" s="153">
        <v>80000</v>
      </c>
      <c r="H30" s="154"/>
      <c r="I30" s="153"/>
      <c r="J30" s="154"/>
    </row>
    <row r="31" spans="1:10" x14ac:dyDescent="0.25">
      <c r="A31" s="147">
        <v>6010</v>
      </c>
      <c r="B31" s="155" t="s">
        <v>83</v>
      </c>
      <c r="C31" s="149"/>
      <c r="D31" s="150"/>
      <c r="E31" s="151">
        <v>150200</v>
      </c>
      <c r="F31" s="152"/>
      <c r="G31" s="153">
        <v>150200</v>
      </c>
      <c r="H31" s="154"/>
      <c r="I31" s="153"/>
      <c r="J31" s="154"/>
    </row>
    <row r="32" spans="1:10" x14ac:dyDescent="0.25">
      <c r="A32" s="147">
        <v>6020</v>
      </c>
      <c r="B32" s="155" t="s">
        <v>84</v>
      </c>
      <c r="C32" s="149"/>
      <c r="D32" s="150"/>
      <c r="E32" s="151">
        <v>40000</v>
      </c>
      <c r="F32" s="152"/>
      <c r="G32" s="153">
        <v>40000</v>
      </c>
      <c r="H32" s="154"/>
      <c r="I32" s="153"/>
      <c r="J32" s="154"/>
    </row>
    <row r="33" spans="1:10" x14ac:dyDescent="0.25">
      <c r="A33" s="147">
        <v>6390</v>
      </c>
      <c r="B33" s="155" t="s">
        <v>85</v>
      </c>
      <c r="C33" s="149">
        <v>30700</v>
      </c>
      <c r="D33" s="150"/>
      <c r="E33" s="151"/>
      <c r="F33" s="152">
        <v>16500</v>
      </c>
      <c r="G33" s="153">
        <v>14200</v>
      </c>
      <c r="H33" s="154"/>
      <c r="I33" s="153"/>
      <c r="J33" s="154"/>
    </row>
    <row r="34" spans="1:10" x14ac:dyDescent="0.25">
      <c r="A34" s="147">
        <v>7090</v>
      </c>
      <c r="B34" s="155" t="s">
        <v>86</v>
      </c>
      <c r="C34" s="149">
        <v>104700</v>
      </c>
      <c r="D34" s="150"/>
      <c r="E34" s="151"/>
      <c r="F34" s="152"/>
      <c r="G34" s="153">
        <v>104700</v>
      </c>
      <c r="H34" s="154"/>
      <c r="I34" s="153"/>
      <c r="J34" s="154"/>
    </row>
    <row r="35" spans="1:10" x14ac:dyDescent="0.25">
      <c r="A35" s="147">
        <v>7790</v>
      </c>
      <c r="B35" s="155" t="s">
        <v>87</v>
      </c>
      <c r="C35" s="149">
        <v>134200</v>
      </c>
      <c r="D35" s="150"/>
      <c r="E35" s="151"/>
      <c r="F35" s="156"/>
      <c r="G35" s="153">
        <v>134200</v>
      </c>
      <c r="H35" s="154"/>
      <c r="I35" s="153"/>
      <c r="J35" s="154"/>
    </row>
    <row r="36" spans="1:10" x14ac:dyDescent="0.25">
      <c r="A36" s="147">
        <v>7800</v>
      </c>
      <c r="B36" s="155" t="s">
        <v>88</v>
      </c>
      <c r="C36" s="149"/>
      <c r="D36" s="150"/>
      <c r="E36" s="157"/>
      <c r="F36" s="156"/>
      <c r="G36" s="153">
        <v>0</v>
      </c>
      <c r="H36" s="154"/>
      <c r="I36" s="153"/>
      <c r="J36" s="154"/>
    </row>
    <row r="37" spans="1:10" x14ac:dyDescent="0.25">
      <c r="A37" s="147">
        <v>7830</v>
      </c>
      <c r="B37" s="155" t="s">
        <v>37</v>
      </c>
      <c r="C37" s="149">
        <v>35600</v>
      </c>
      <c r="D37" s="150"/>
      <c r="E37" s="158"/>
      <c r="F37" s="156"/>
      <c r="G37" s="153">
        <v>35600</v>
      </c>
      <c r="H37" s="154"/>
      <c r="I37" s="153"/>
      <c r="J37" s="154"/>
    </row>
    <row r="38" spans="1:10" x14ac:dyDescent="0.25">
      <c r="A38" s="147">
        <v>8120</v>
      </c>
      <c r="B38" s="155" t="s">
        <v>89</v>
      </c>
      <c r="C38" s="149"/>
      <c r="D38" s="150"/>
      <c r="E38" s="158">
        <v>16000</v>
      </c>
      <c r="F38" s="156"/>
      <c r="G38" s="153">
        <v>16000</v>
      </c>
      <c r="H38" s="154"/>
      <c r="I38" s="153"/>
      <c r="J38" s="154"/>
    </row>
    <row r="39" spans="1:10" x14ac:dyDescent="0.25">
      <c r="A39" s="147">
        <v>8150</v>
      </c>
      <c r="B39" s="155" t="s">
        <v>0</v>
      </c>
      <c r="C39" s="149">
        <v>75920</v>
      </c>
      <c r="D39" s="150"/>
      <c r="E39" s="158">
        <v>15000</v>
      </c>
      <c r="F39" s="156"/>
      <c r="G39" s="153">
        <v>90920</v>
      </c>
      <c r="H39" s="154"/>
      <c r="I39" s="153"/>
      <c r="J39" s="154"/>
    </row>
    <row r="40" spans="1:10" x14ac:dyDescent="0.25">
      <c r="A40" s="147">
        <v>8300</v>
      </c>
      <c r="B40" s="155" t="s">
        <v>8</v>
      </c>
      <c r="C40" s="149"/>
      <c r="D40" s="150"/>
      <c r="E40" s="158">
        <v>124300</v>
      </c>
      <c r="F40" s="156"/>
      <c r="G40" s="153">
        <v>124300</v>
      </c>
      <c r="H40" s="154"/>
      <c r="I40" s="153"/>
      <c r="J40" s="154"/>
    </row>
    <row r="41" spans="1:10" x14ac:dyDescent="0.25">
      <c r="A41" s="147">
        <v>8320</v>
      </c>
      <c r="B41" s="155" t="s">
        <v>9</v>
      </c>
      <c r="C41" s="149"/>
      <c r="D41" s="150"/>
      <c r="E41" s="158">
        <v>3168</v>
      </c>
      <c r="F41" s="156">
        <v>0</v>
      </c>
      <c r="G41" s="153">
        <v>3168</v>
      </c>
      <c r="H41" s="154">
        <v>0</v>
      </c>
      <c r="I41" s="153"/>
      <c r="J41" s="154"/>
    </row>
    <row r="42" spans="1:10" x14ac:dyDescent="0.25">
      <c r="A42" s="159">
        <v>8800</v>
      </c>
      <c r="B42" s="160" t="s">
        <v>90</v>
      </c>
      <c r="C42" s="161"/>
      <c r="D42" s="162"/>
      <c r="E42" s="163">
        <v>407162</v>
      </c>
      <c r="F42" s="164"/>
      <c r="G42" s="165">
        <v>407162</v>
      </c>
      <c r="H42" s="166"/>
      <c r="I42" s="165"/>
      <c r="J42" s="166"/>
    </row>
    <row r="43" spans="1:10" s="173" customFormat="1" ht="20.25" x14ac:dyDescent="0.3">
      <c r="A43" s="167"/>
      <c r="B43" s="168"/>
      <c r="C43" s="169">
        <v>16634890</v>
      </c>
      <c r="D43" s="170">
        <v>16634890</v>
      </c>
      <c r="E43" s="171">
        <v>1209330</v>
      </c>
      <c r="F43" s="172">
        <v>1209330</v>
      </c>
      <c r="G43" s="171">
        <v>8790720</v>
      </c>
      <c r="H43" s="172">
        <v>8790720</v>
      </c>
      <c r="I43" s="171">
        <v>8341500</v>
      </c>
      <c r="J43" s="172">
        <v>8341500</v>
      </c>
    </row>
    <row r="44" spans="1:10" x14ac:dyDescent="0.25">
      <c r="D44" s="174">
        <f>C43-D43</f>
        <v>0</v>
      </c>
    </row>
    <row r="45" spans="1:10" x14ac:dyDescent="0.25">
      <c r="A45" s="141" t="s">
        <v>20</v>
      </c>
      <c r="B45" s="141" t="s">
        <v>161</v>
      </c>
      <c r="D45" s="174"/>
    </row>
    <row r="47" spans="1:10" x14ac:dyDescent="0.25">
      <c r="A47" s="141" t="s">
        <v>21</v>
      </c>
      <c r="B47" s="141" t="s">
        <v>162</v>
      </c>
      <c r="D47" s="174"/>
      <c r="E47" s="174"/>
      <c r="F47" s="174"/>
      <c r="G47" s="174"/>
    </row>
    <row r="48" spans="1:10" x14ac:dyDescent="0.25">
      <c r="B48" s="175" t="s">
        <v>163</v>
      </c>
      <c r="D48" s="174"/>
      <c r="E48" s="174"/>
      <c r="F48" s="174"/>
      <c r="G48" s="174"/>
    </row>
    <row r="50" spans="1:18" x14ac:dyDescent="0.25">
      <c r="A50" s="141" t="s">
        <v>23</v>
      </c>
      <c r="B50" s="176" t="s">
        <v>164</v>
      </c>
    </row>
    <row r="52" spans="1:18" x14ac:dyDescent="0.25">
      <c r="A52" s="140"/>
      <c r="B52" s="177"/>
      <c r="C52" s="178"/>
      <c r="D52" s="179" t="s">
        <v>71</v>
      </c>
      <c r="E52" s="180" t="s">
        <v>72</v>
      </c>
      <c r="F52" s="179" t="s">
        <v>58</v>
      </c>
      <c r="G52" s="180" t="s">
        <v>165</v>
      </c>
      <c r="H52" s="180" t="s">
        <v>62</v>
      </c>
    </row>
    <row r="53" spans="1:18" x14ac:dyDescent="0.25">
      <c r="A53" s="181"/>
      <c r="B53" s="182"/>
      <c r="C53" s="183"/>
      <c r="D53" s="184"/>
      <c r="E53" s="185"/>
      <c r="F53" s="184"/>
      <c r="G53" s="185" t="s">
        <v>57</v>
      </c>
      <c r="H53" s="185"/>
    </row>
    <row r="54" spans="1:18" x14ac:dyDescent="0.25">
      <c r="A54" s="143"/>
      <c r="B54" s="142"/>
      <c r="C54" s="186"/>
      <c r="D54" s="187" t="s">
        <v>128</v>
      </c>
      <c r="E54" s="188" t="s">
        <v>91</v>
      </c>
      <c r="F54" s="187" t="s">
        <v>92</v>
      </c>
      <c r="G54" s="188" t="s">
        <v>93</v>
      </c>
      <c r="H54" s="143"/>
    </row>
    <row r="55" spans="1:18" x14ac:dyDescent="0.25">
      <c r="A55" s="140"/>
      <c r="B55" s="182" t="s">
        <v>110</v>
      </c>
      <c r="D55" s="189">
        <v>128000</v>
      </c>
      <c r="E55" s="190">
        <v>212000</v>
      </c>
      <c r="F55" s="189">
        <v>173000</v>
      </c>
      <c r="G55" s="191">
        <v>0</v>
      </c>
      <c r="H55" s="191">
        <f>SUM(D55:G55)</f>
        <v>513000</v>
      </c>
    </row>
    <row r="56" spans="1:18" x14ac:dyDescent="0.25">
      <c r="A56" s="192" t="s">
        <v>24</v>
      </c>
      <c r="B56" s="182" t="s">
        <v>28</v>
      </c>
      <c r="D56" s="191"/>
      <c r="E56" s="190">
        <v>218000</v>
      </c>
      <c r="F56" s="191"/>
      <c r="G56" s="191">
        <v>6000000</v>
      </c>
      <c r="H56" s="191">
        <f>SUM(D56:G56)</f>
        <v>6218000</v>
      </c>
    </row>
    <row r="57" spans="1:18" x14ac:dyDescent="0.25">
      <c r="A57" s="193" t="s">
        <v>16</v>
      </c>
      <c r="B57" s="142" t="s">
        <v>166</v>
      </c>
      <c r="C57" s="194"/>
      <c r="D57" s="195"/>
      <c r="E57" s="196">
        <v>70000</v>
      </c>
      <c r="F57" s="195"/>
      <c r="G57" s="195"/>
      <c r="H57" s="195">
        <f>SUM(D57:G57)</f>
        <v>70000</v>
      </c>
    </row>
    <row r="58" spans="1:18" s="173" customFormat="1" ht="20.25" x14ac:dyDescent="0.3">
      <c r="A58" s="197" t="s">
        <v>17</v>
      </c>
      <c r="B58" s="141" t="s">
        <v>111</v>
      </c>
      <c r="C58" s="141"/>
      <c r="D58" s="191">
        <f>D55+D56-D57</f>
        <v>128000</v>
      </c>
      <c r="E58" s="174">
        <f t="shared" ref="E58:G58" si="0">E55+E56-E57</f>
        <v>360000</v>
      </c>
      <c r="F58" s="189">
        <f t="shared" si="0"/>
        <v>173000</v>
      </c>
      <c r="G58" s="174">
        <f t="shared" si="0"/>
        <v>6000000</v>
      </c>
      <c r="H58" s="189">
        <f>H55+H56-H57</f>
        <v>6661000</v>
      </c>
      <c r="I58" s="141"/>
      <c r="J58" s="141"/>
      <c r="K58" s="141"/>
      <c r="L58" s="141"/>
      <c r="M58" s="141"/>
      <c r="N58" s="141"/>
      <c r="O58" s="141"/>
    </row>
    <row r="59" spans="1:18" x14ac:dyDescent="0.25">
      <c r="A59" s="192" t="s">
        <v>16</v>
      </c>
      <c r="B59" s="141" t="s">
        <v>61</v>
      </c>
      <c r="D59" s="191">
        <f>D58*D62</f>
        <v>25600</v>
      </c>
      <c r="E59" s="174">
        <f t="shared" ref="E59:G59" si="1">E58*E62</f>
        <v>86400</v>
      </c>
      <c r="F59" s="191">
        <f t="shared" si="1"/>
        <v>34600</v>
      </c>
      <c r="G59" s="174">
        <f t="shared" si="1"/>
        <v>120000</v>
      </c>
      <c r="H59" s="191">
        <f>SUM(D59:G59)</f>
        <v>266600</v>
      </c>
    </row>
    <row r="60" spans="1:18" s="173" customFormat="1" ht="20.25" x14ac:dyDescent="0.3">
      <c r="A60" s="198" t="s">
        <v>17</v>
      </c>
      <c r="B60" s="199" t="s">
        <v>112</v>
      </c>
      <c r="C60" s="199"/>
      <c r="D60" s="169">
        <f>D58-D59</f>
        <v>102400</v>
      </c>
      <c r="E60" s="169">
        <f t="shared" ref="E60:G60" si="2">E58-E59</f>
        <v>273600</v>
      </c>
      <c r="F60" s="169">
        <f t="shared" si="2"/>
        <v>138400</v>
      </c>
      <c r="G60" s="169">
        <f t="shared" si="2"/>
        <v>5880000</v>
      </c>
      <c r="H60" s="169">
        <f>H58-H59</f>
        <v>6394400</v>
      </c>
      <c r="I60" s="141"/>
      <c r="J60" s="141"/>
      <c r="K60" s="141"/>
      <c r="L60" s="141"/>
      <c r="M60" s="141"/>
      <c r="N60" s="141"/>
      <c r="O60" s="141"/>
      <c r="P60" s="141"/>
      <c r="Q60" s="141"/>
      <c r="R60" s="141"/>
    </row>
    <row r="61" spans="1:18" x14ac:dyDescent="0.25">
      <c r="D61" s="174"/>
      <c r="E61" s="174"/>
      <c r="F61" s="174"/>
      <c r="G61" s="174"/>
      <c r="H61" s="174"/>
    </row>
    <row r="62" spans="1:18" x14ac:dyDescent="0.25">
      <c r="B62" s="141" t="s">
        <v>109</v>
      </c>
      <c r="D62" s="125">
        <v>0.2</v>
      </c>
      <c r="E62" s="125">
        <v>0.24</v>
      </c>
      <c r="F62" s="125">
        <v>0.2</v>
      </c>
      <c r="G62" s="125">
        <v>0.02</v>
      </c>
      <c r="H62" s="125"/>
    </row>
    <row r="63" spans="1:18" x14ac:dyDescent="0.25">
      <c r="D63" s="174"/>
      <c r="E63" s="174"/>
      <c r="F63" s="174"/>
      <c r="G63" s="174"/>
      <c r="H63" s="174"/>
    </row>
    <row r="64" spans="1:18" x14ac:dyDescent="0.25">
      <c r="A64" s="141" t="s">
        <v>167</v>
      </c>
      <c r="B64" s="141" t="s">
        <v>168</v>
      </c>
      <c r="H64" s="200">
        <f>6000000*0.02*4/12</f>
        <v>40000</v>
      </c>
    </row>
    <row r="66" spans="1:2" x14ac:dyDescent="0.25">
      <c r="B66" s="141" t="s">
        <v>169</v>
      </c>
    </row>
    <row r="67" spans="1:2" x14ac:dyDescent="0.25">
      <c r="B67" s="141" t="s">
        <v>170</v>
      </c>
    </row>
    <row r="68" spans="1:2" x14ac:dyDescent="0.25">
      <c r="B68" s="141" t="s">
        <v>171</v>
      </c>
    </row>
    <row r="70" spans="1:2" x14ac:dyDescent="0.25">
      <c r="B70" s="141" t="s">
        <v>172</v>
      </c>
    </row>
    <row r="71" spans="1:2" x14ac:dyDescent="0.25">
      <c r="B71" s="141" t="s">
        <v>173</v>
      </c>
    </row>
    <row r="72" spans="1:2" x14ac:dyDescent="0.25">
      <c r="B72" s="141" t="s">
        <v>174</v>
      </c>
    </row>
    <row r="74" spans="1:2" x14ac:dyDescent="0.25">
      <c r="B74" s="141" t="s">
        <v>175</v>
      </c>
    </row>
    <row r="75" spans="1:2" x14ac:dyDescent="0.25">
      <c r="B75" s="141" t="s">
        <v>176</v>
      </c>
    </row>
    <row r="77" spans="1:2" x14ac:dyDescent="0.25">
      <c r="A77" s="141" t="s">
        <v>177</v>
      </c>
      <c r="B77" s="141" t="s">
        <v>178</v>
      </c>
    </row>
    <row r="78" spans="1:2" x14ac:dyDescent="0.25">
      <c r="B78" s="141" t="s">
        <v>179</v>
      </c>
    </row>
    <row r="80" spans="1:2" x14ac:dyDescent="0.25">
      <c r="A80" s="141" t="s">
        <v>180</v>
      </c>
      <c r="B80" s="141" t="s">
        <v>181</v>
      </c>
    </row>
    <row r="81" spans="2:2" x14ac:dyDescent="0.25">
      <c r="B81" s="141" t="s">
        <v>182</v>
      </c>
    </row>
    <row r="82" spans="2:2" x14ac:dyDescent="0.25">
      <c r="B82" s="141" t="s">
        <v>183</v>
      </c>
    </row>
  </sheetData>
  <mergeCells count="4">
    <mergeCell ref="C3:D3"/>
    <mergeCell ref="E3:F3"/>
    <mergeCell ref="G3:H3"/>
    <mergeCell ref="I3:J3"/>
  </mergeCells>
  <pageMargins left="0" right="0" top="0.98425196850393704" bottom="0.98425196850393704" header="0.51181102362204722" footer="0.51181102362204722"/>
  <pageSetup paperSize="9" pageOrder="overThenDown" orientation="portrait" horizontalDpi="4294967292" r:id="rId1"/>
  <headerFooter alignWithMargins="0">
    <oddFooter>&amp;CSide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4FB3B-1AFF-4D82-BE8F-C97EF2E24CC7}">
  <dimension ref="A1:M47"/>
  <sheetViews>
    <sheetView showGridLines="0" showZeros="0" topLeftCell="A2" workbookViewId="0">
      <selection activeCell="F33" sqref="F33"/>
    </sheetView>
  </sheetViews>
  <sheetFormatPr baseColWidth="10" defaultRowHeight="15.75" x14ac:dyDescent="0.25"/>
  <cols>
    <col min="1" max="1" width="4.5703125" style="223" customWidth="1"/>
    <col min="2" max="2" width="7" style="223" customWidth="1"/>
    <col min="3" max="3" width="23.42578125" style="223" customWidth="1"/>
    <col min="4" max="4" width="4.7109375" style="223" customWidth="1"/>
    <col min="5" max="5" width="2.28515625" style="223" customWidth="1"/>
    <col min="6" max="6" width="11.42578125" style="224"/>
    <col min="7" max="7" width="2.28515625" style="224" customWidth="1"/>
    <col min="8" max="254" width="11.42578125" style="223"/>
    <col min="255" max="255" width="4.5703125" style="223" customWidth="1"/>
    <col min="256" max="256" width="7" style="223" customWidth="1"/>
    <col min="257" max="257" width="23.42578125" style="223" customWidth="1"/>
    <col min="258" max="258" width="4.7109375" style="223" customWidth="1"/>
    <col min="259" max="259" width="8.28515625" style="223" customWidth="1"/>
    <col min="260" max="260" width="2.28515625" style="223" customWidth="1"/>
    <col min="261" max="261" width="11.42578125" style="223"/>
    <col min="262" max="262" width="2.28515625" style="223" customWidth="1"/>
    <col min="263" max="510" width="11.42578125" style="223"/>
    <col min="511" max="511" width="4.5703125" style="223" customWidth="1"/>
    <col min="512" max="512" width="7" style="223" customWidth="1"/>
    <col min="513" max="513" width="23.42578125" style="223" customWidth="1"/>
    <col min="514" max="514" width="4.7109375" style="223" customWidth="1"/>
    <col min="515" max="515" width="8.28515625" style="223" customWidth="1"/>
    <col min="516" max="516" width="2.28515625" style="223" customWidth="1"/>
    <col min="517" max="517" width="11.42578125" style="223"/>
    <col min="518" max="518" width="2.28515625" style="223" customWidth="1"/>
    <col min="519" max="766" width="11.42578125" style="223"/>
    <col min="767" max="767" width="4.5703125" style="223" customWidth="1"/>
    <col min="768" max="768" width="7" style="223" customWidth="1"/>
    <col min="769" max="769" width="23.42578125" style="223" customWidth="1"/>
    <col min="770" max="770" width="4.7109375" style="223" customWidth="1"/>
    <col min="771" max="771" width="8.28515625" style="223" customWidth="1"/>
    <col min="772" max="772" width="2.28515625" style="223" customWidth="1"/>
    <col min="773" max="773" width="11.42578125" style="223"/>
    <col min="774" max="774" width="2.28515625" style="223" customWidth="1"/>
    <col min="775" max="1022" width="11.42578125" style="223"/>
    <col min="1023" max="1023" width="4.5703125" style="223" customWidth="1"/>
    <col min="1024" max="1024" width="7" style="223" customWidth="1"/>
    <col min="1025" max="1025" width="23.42578125" style="223" customWidth="1"/>
    <col min="1026" max="1026" width="4.7109375" style="223" customWidth="1"/>
    <col min="1027" max="1027" width="8.28515625" style="223" customWidth="1"/>
    <col min="1028" max="1028" width="2.28515625" style="223" customWidth="1"/>
    <col min="1029" max="1029" width="11.42578125" style="223"/>
    <col min="1030" max="1030" width="2.28515625" style="223" customWidth="1"/>
    <col min="1031" max="1278" width="11.42578125" style="223"/>
    <col min="1279" max="1279" width="4.5703125" style="223" customWidth="1"/>
    <col min="1280" max="1280" width="7" style="223" customWidth="1"/>
    <col min="1281" max="1281" width="23.42578125" style="223" customWidth="1"/>
    <col min="1282" max="1282" width="4.7109375" style="223" customWidth="1"/>
    <col min="1283" max="1283" width="8.28515625" style="223" customWidth="1"/>
    <col min="1284" max="1284" width="2.28515625" style="223" customWidth="1"/>
    <col min="1285" max="1285" width="11.42578125" style="223"/>
    <col min="1286" max="1286" width="2.28515625" style="223" customWidth="1"/>
    <col min="1287" max="1534" width="11.42578125" style="223"/>
    <col min="1535" max="1535" width="4.5703125" style="223" customWidth="1"/>
    <col min="1536" max="1536" width="7" style="223" customWidth="1"/>
    <col min="1537" max="1537" width="23.42578125" style="223" customWidth="1"/>
    <col min="1538" max="1538" width="4.7109375" style="223" customWidth="1"/>
    <col min="1539" max="1539" width="8.28515625" style="223" customWidth="1"/>
    <col min="1540" max="1540" width="2.28515625" style="223" customWidth="1"/>
    <col min="1541" max="1541" width="11.42578125" style="223"/>
    <col min="1542" max="1542" width="2.28515625" style="223" customWidth="1"/>
    <col min="1543" max="1790" width="11.42578125" style="223"/>
    <col min="1791" max="1791" width="4.5703125" style="223" customWidth="1"/>
    <col min="1792" max="1792" width="7" style="223" customWidth="1"/>
    <col min="1793" max="1793" width="23.42578125" style="223" customWidth="1"/>
    <col min="1794" max="1794" width="4.7109375" style="223" customWidth="1"/>
    <col min="1795" max="1795" width="8.28515625" style="223" customWidth="1"/>
    <col min="1796" max="1796" width="2.28515625" style="223" customWidth="1"/>
    <col min="1797" max="1797" width="11.42578125" style="223"/>
    <col min="1798" max="1798" width="2.28515625" style="223" customWidth="1"/>
    <col min="1799" max="2046" width="11.42578125" style="223"/>
    <col min="2047" max="2047" width="4.5703125" style="223" customWidth="1"/>
    <col min="2048" max="2048" width="7" style="223" customWidth="1"/>
    <col min="2049" max="2049" width="23.42578125" style="223" customWidth="1"/>
    <col min="2050" max="2050" width="4.7109375" style="223" customWidth="1"/>
    <col min="2051" max="2051" width="8.28515625" style="223" customWidth="1"/>
    <col min="2052" max="2052" width="2.28515625" style="223" customWidth="1"/>
    <col min="2053" max="2053" width="11.42578125" style="223"/>
    <col min="2054" max="2054" width="2.28515625" style="223" customWidth="1"/>
    <col min="2055" max="2302" width="11.42578125" style="223"/>
    <col min="2303" max="2303" width="4.5703125" style="223" customWidth="1"/>
    <col min="2304" max="2304" width="7" style="223" customWidth="1"/>
    <col min="2305" max="2305" width="23.42578125" style="223" customWidth="1"/>
    <col min="2306" max="2306" width="4.7109375" style="223" customWidth="1"/>
    <col min="2307" max="2307" width="8.28515625" style="223" customWidth="1"/>
    <col min="2308" max="2308" width="2.28515625" style="223" customWidth="1"/>
    <col min="2309" max="2309" width="11.42578125" style="223"/>
    <col min="2310" max="2310" width="2.28515625" style="223" customWidth="1"/>
    <col min="2311" max="2558" width="11.42578125" style="223"/>
    <col min="2559" max="2559" width="4.5703125" style="223" customWidth="1"/>
    <col min="2560" max="2560" width="7" style="223" customWidth="1"/>
    <col min="2561" max="2561" width="23.42578125" style="223" customWidth="1"/>
    <col min="2562" max="2562" width="4.7109375" style="223" customWidth="1"/>
    <col min="2563" max="2563" width="8.28515625" style="223" customWidth="1"/>
    <col min="2564" max="2564" width="2.28515625" style="223" customWidth="1"/>
    <col min="2565" max="2565" width="11.42578125" style="223"/>
    <col min="2566" max="2566" width="2.28515625" style="223" customWidth="1"/>
    <col min="2567" max="2814" width="11.42578125" style="223"/>
    <col min="2815" max="2815" width="4.5703125" style="223" customWidth="1"/>
    <col min="2816" max="2816" width="7" style="223" customWidth="1"/>
    <col min="2817" max="2817" width="23.42578125" style="223" customWidth="1"/>
    <col min="2818" max="2818" width="4.7109375" style="223" customWidth="1"/>
    <col min="2819" max="2819" width="8.28515625" style="223" customWidth="1"/>
    <col min="2820" max="2820" width="2.28515625" style="223" customWidth="1"/>
    <col min="2821" max="2821" width="11.42578125" style="223"/>
    <col min="2822" max="2822" width="2.28515625" style="223" customWidth="1"/>
    <col min="2823" max="3070" width="11.42578125" style="223"/>
    <col min="3071" max="3071" width="4.5703125" style="223" customWidth="1"/>
    <col min="3072" max="3072" width="7" style="223" customWidth="1"/>
    <col min="3073" max="3073" width="23.42578125" style="223" customWidth="1"/>
    <col min="3074" max="3074" width="4.7109375" style="223" customWidth="1"/>
    <col min="3075" max="3075" width="8.28515625" style="223" customWidth="1"/>
    <col min="3076" max="3076" width="2.28515625" style="223" customWidth="1"/>
    <col min="3077" max="3077" width="11.42578125" style="223"/>
    <col min="3078" max="3078" width="2.28515625" style="223" customWidth="1"/>
    <col min="3079" max="3326" width="11.42578125" style="223"/>
    <col min="3327" max="3327" width="4.5703125" style="223" customWidth="1"/>
    <col min="3328" max="3328" width="7" style="223" customWidth="1"/>
    <col min="3329" max="3329" width="23.42578125" style="223" customWidth="1"/>
    <col min="3330" max="3330" width="4.7109375" style="223" customWidth="1"/>
    <col min="3331" max="3331" width="8.28515625" style="223" customWidth="1"/>
    <col min="3332" max="3332" width="2.28515625" style="223" customWidth="1"/>
    <col min="3333" max="3333" width="11.42578125" style="223"/>
    <col min="3334" max="3334" width="2.28515625" style="223" customWidth="1"/>
    <col min="3335" max="3582" width="11.42578125" style="223"/>
    <col min="3583" max="3583" width="4.5703125" style="223" customWidth="1"/>
    <col min="3584" max="3584" width="7" style="223" customWidth="1"/>
    <col min="3585" max="3585" width="23.42578125" style="223" customWidth="1"/>
    <col min="3586" max="3586" width="4.7109375" style="223" customWidth="1"/>
    <col min="3587" max="3587" width="8.28515625" style="223" customWidth="1"/>
    <col min="3588" max="3588" width="2.28515625" style="223" customWidth="1"/>
    <col min="3589" max="3589" width="11.42578125" style="223"/>
    <col min="3590" max="3590" width="2.28515625" style="223" customWidth="1"/>
    <col min="3591" max="3838" width="11.42578125" style="223"/>
    <col min="3839" max="3839" width="4.5703125" style="223" customWidth="1"/>
    <col min="3840" max="3840" width="7" style="223" customWidth="1"/>
    <col min="3841" max="3841" width="23.42578125" style="223" customWidth="1"/>
    <col min="3842" max="3842" width="4.7109375" style="223" customWidth="1"/>
    <col min="3843" max="3843" width="8.28515625" style="223" customWidth="1"/>
    <col min="3844" max="3844" width="2.28515625" style="223" customWidth="1"/>
    <col min="3845" max="3845" width="11.42578125" style="223"/>
    <col min="3846" max="3846" width="2.28515625" style="223" customWidth="1"/>
    <col min="3847" max="4094" width="11.42578125" style="223"/>
    <col min="4095" max="4095" width="4.5703125" style="223" customWidth="1"/>
    <col min="4096" max="4096" width="7" style="223" customWidth="1"/>
    <col min="4097" max="4097" width="23.42578125" style="223" customWidth="1"/>
    <col min="4098" max="4098" width="4.7109375" style="223" customWidth="1"/>
    <col min="4099" max="4099" width="8.28515625" style="223" customWidth="1"/>
    <col min="4100" max="4100" width="2.28515625" style="223" customWidth="1"/>
    <col min="4101" max="4101" width="11.42578125" style="223"/>
    <col min="4102" max="4102" width="2.28515625" style="223" customWidth="1"/>
    <col min="4103" max="4350" width="11.42578125" style="223"/>
    <col min="4351" max="4351" width="4.5703125" style="223" customWidth="1"/>
    <col min="4352" max="4352" width="7" style="223" customWidth="1"/>
    <col min="4353" max="4353" width="23.42578125" style="223" customWidth="1"/>
    <col min="4354" max="4354" width="4.7109375" style="223" customWidth="1"/>
    <col min="4355" max="4355" width="8.28515625" style="223" customWidth="1"/>
    <col min="4356" max="4356" width="2.28515625" style="223" customWidth="1"/>
    <col min="4357" max="4357" width="11.42578125" style="223"/>
    <col min="4358" max="4358" width="2.28515625" style="223" customWidth="1"/>
    <col min="4359" max="4606" width="11.42578125" style="223"/>
    <col min="4607" max="4607" width="4.5703125" style="223" customWidth="1"/>
    <col min="4608" max="4608" width="7" style="223" customWidth="1"/>
    <col min="4609" max="4609" width="23.42578125" style="223" customWidth="1"/>
    <col min="4610" max="4610" width="4.7109375" style="223" customWidth="1"/>
    <col min="4611" max="4611" width="8.28515625" style="223" customWidth="1"/>
    <col min="4612" max="4612" width="2.28515625" style="223" customWidth="1"/>
    <col min="4613" max="4613" width="11.42578125" style="223"/>
    <col min="4614" max="4614" width="2.28515625" style="223" customWidth="1"/>
    <col min="4615" max="4862" width="11.42578125" style="223"/>
    <col min="4863" max="4863" width="4.5703125" style="223" customWidth="1"/>
    <col min="4864" max="4864" width="7" style="223" customWidth="1"/>
    <col min="4865" max="4865" width="23.42578125" style="223" customWidth="1"/>
    <col min="4866" max="4866" width="4.7109375" style="223" customWidth="1"/>
    <col min="4867" max="4867" width="8.28515625" style="223" customWidth="1"/>
    <col min="4868" max="4868" width="2.28515625" style="223" customWidth="1"/>
    <col min="4869" max="4869" width="11.42578125" style="223"/>
    <col min="4870" max="4870" width="2.28515625" style="223" customWidth="1"/>
    <col min="4871" max="5118" width="11.42578125" style="223"/>
    <col min="5119" max="5119" width="4.5703125" style="223" customWidth="1"/>
    <col min="5120" max="5120" width="7" style="223" customWidth="1"/>
    <col min="5121" max="5121" width="23.42578125" style="223" customWidth="1"/>
    <col min="5122" max="5122" width="4.7109375" style="223" customWidth="1"/>
    <col min="5123" max="5123" width="8.28515625" style="223" customWidth="1"/>
    <col min="5124" max="5124" width="2.28515625" style="223" customWidth="1"/>
    <col min="5125" max="5125" width="11.42578125" style="223"/>
    <col min="5126" max="5126" width="2.28515625" style="223" customWidth="1"/>
    <col min="5127" max="5374" width="11.42578125" style="223"/>
    <col min="5375" max="5375" width="4.5703125" style="223" customWidth="1"/>
    <col min="5376" max="5376" width="7" style="223" customWidth="1"/>
    <col min="5377" max="5377" width="23.42578125" style="223" customWidth="1"/>
    <col min="5378" max="5378" width="4.7109375" style="223" customWidth="1"/>
    <col min="5379" max="5379" width="8.28515625" style="223" customWidth="1"/>
    <col min="5380" max="5380" width="2.28515625" style="223" customWidth="1"/>
    <col min="5381" max="5381" width="11.42578125" style="223"/>
    <col min="5382" max="5382" width="2.28515625" style="223" customWidth="1"/>
    <col min="5383" max="5630" width="11.42578125" style="223"/>
    <col min="5631" max="5631" width="4.5703125" style="223" customWidth="1"/>
    <col min="5632" max="5632" width="7" style="223" customWidth="1"/>
    <col min="5633" max="5633" width="23.42578125" style="223" customWidth="1"/>
    <col min="5634" max="5634" width="4.7109375" style="223" customWidth="1"/>
    <col min="5635" max="5635" width="8.28515625" style="223" customWidth="1"/>
    <col min="5636" max="5636" width="2.28515625" style="223" customWidth="1"/>
    <col min="5637" max="5637" width="11.42578125" style="223"/>
    <col min="5638" max="5638" width="2.28515625" style="223" customWidth="1"/>
    <col min="5639" max="5886" width="11.42578125" style="223"/>
    <col min="5887" max="5887" width="4.5703125" style="223" customWidth="1"/>
    <col min="5888" max="5888" width="7" style="223" customWidth="1"/>
    <col min="5889" max="5889" width="23.42578125" style="223" customWidth="1"/>
    <col min="5890" max="5890" width="4.7109375" style="223" customWidth="1"/>
    <col min="5891" max="5891" width="8.28515625" style="223" customWidth="1"/>
    <col min="5892" max="5892" width="2.28515625" style="223" customWidth="1"/>
    <col min="5893" max="5893" width="11.42578125" style="223"/>
    <col min="5894" max="5894" width="2.28515625" style="223" customWidth="1"/>
    <col min="5895" max="6142" width="11.42578125" style="223"/>
    <col min="6143" max="6143" width="4.5703125" style="223" customWidth="1"/>
    <col min="6144" max="6144" width="7" style="223" customWidth="1"/>
    <col min="6145" max="6145" width="23.42578125" style="223" customWidth="1"/>
    <col min="6146" max="6146" width="4.7109375" style="223" customWidth="1"/>
    <col min="6147" max="6147" width="8.28515625" style="223" customWidth="1"/>
    <col min="6148" max="6148" width="2.28515625" style="223" customWidth="1"/>
    <col min="6149" max="6149" width="11.42578125" style="223"/>
    <col min="6150" max="6150" width="2.28515625" style="223" customWidth="1"/>
    <col min="6151" max="6398" width="11.42578125" style="223"/>
    <col min="6399" max="6399" width="4.5703125" style="223" customWidth="1"/>
    <col min="6400" max="6400" width="7" style="223" customWidth="1"/>
    <col min="6401" max="6401" width="23.42578125" style="223" customWidth="1"/>
    <col min="6402" max="6402" width="4.7109375" style="223" customWidth="1"/>
    <col min="6403" max="6403" width="8.28515625" style="223" customWidth="1"/>
    <col min="6404" max="6404" width="2.28515625" style="223" customWidth="1"/>
    <col min="6405" max="6405" width="11.42578125" style="223"/>
    <col min="6406" max="6406" width="2.28515625" style="223" customWidth="1"/>
    <col min="6407" max="6654" width="11.42578125" style="223"/>
    <col min="6655" max="6655" width="4.5703125" style="223" customWidth="1"/>
    <col min="6656" max="6656" width="7" style="223" customWidth="1"/>
    <col min="6657" max="6657" width="23.42578125" style="223" customWidth="1"/>
    <col min="6658" max="6658" width="4.7109375" style="223" customWidth="1"/>
    <col min="6659" max="6659" width="8.28515625" style="223" customWidth="1"/>
    <col min="6660" max="6660" width="2.28515625" style="223" customWidth="1"/>
    <col min="6661" max="6661" width="11.42578125" style="223"/>
    <col min="6662" max="6662" width="2.28515625" style="223" customWidth="1"/>
    <col min="6663" max="6910" width="11.42578125" style="223"/>
    <col min="6911" max="6911" width="4.5703125" style="223" customWidth="1"/>
    <col min="6912" max="6912" width="7" style="223" customWidth="1"/>
    <col min="6913" max="6913" width="23.42578125" style="223" customWidth="1"/>
    <col min="6914" max="6914" width="4.7109375" style="223" customWidth="1"/>
    <col min="6915" max="6915" width="8.28515625" style="223" customWidth="1"/>
    <col min="6916" max="6916" width="2.28515625" style="223" customWidth="1"/>
    <col min="6917" max="6917" width="11.42578125" style="223"/>
    <col min="6918" max="6918" width="2.28515625" style="223" customWidth="1"/>
    <col min="6919" max="7166" width="11.42578125" style="223"/>
    <col min="7167" max="7167" width="4.5703125" style="223" customWidth="1"/>
    <col min="7168" max="7168" width="7" style="223" customWidth="1"/>
    <col min="7169" max="7169" width="23.42578125" style="223" customWidth="1"/>
    <col min="7170" max="7170" width="4.7109375" style="223" customWidth="1"/>
    <col min="7171" max="7171" width="8.28515625" style="223" customWidth="1"/>
    <col min="7172" max="7172" width="2.28515625" style="223" customWidth="1"/>
    <col min="7173" max="7173" width="11.42578125" style="223"/>
    <col min="7174" max="7174" width="2.28515625" style="223" customWidth="1"/>
    <col min="7175" max="7422" width="11.42578125" style="223"/>
    <col min="7423" max="7423" width="4.5703125" style="223" customWidth="1"/>
    <col min="7424" max="7424" width="7" style="223" customWidth="1"/>
    <col min="7425" max="7425" width="23.42578125" style="223" customWidth="1"/>
    <col min="7426" max="7426" width="4.7109375" style="223" customWidth="1"/>
    <col min="7427" max="7427" width="8.28515625" style="223" customWidth="1"/>
    <col min="7428" max="7428" width="2.28515625" style="223" customWidth="1"/>
    <col min="7429" max="7429" width="11.42578125" style="223"/>
    <col min="7430" max="7430" width="2.28515625" style="223" customWidth="1"/>
    <col min="7431" max="7678" width="11.42578125" style="223"/>
    <col min="7679" max="7679" width="4.5703125" style="223" customWidth="1"/>
    <col min="7680" max="7680" width="7" style="223" customWidth="1"/>
    <col min="7681" max="7681" width="23.42578125" style="223" customWidth="1"/>
    <col min="7682" max="7682" width="4.7109375" style="223" customWidth="1"/>
    <col min="7683" max="7683" width="8.28515625" style="223" customWidth="1"/>
    <col min="7684" max="7684" width="2.28515625" style="223" customWidth="1"/>
    <col min="7685" max="7685" width="11.42578125" style="223"/>
    <col min="7686" max="7686" width="2.28515625" style="223" customWidth="1"/>
    <col min="7687" max="7934" width="11.42578125" style="223"/>
    <col min="7935" max="7935" width="4.5703125" style="223" customWidth="1"/>
    <col min="7936" max="7936" width="7" style="223" customWidth="1"/>
    <col min="7937" max="7937" width="23.42578125" style="223" customWidth="1"/>
    <col min="7938" max="7938" width="4.7109375" style="223" customWidth="1"/>
    <col min="7939" max="7939" width="8.28515625" style="223" customWidth="1"/>
    <col min="7940" max="7940" width="2.28515625" style="223" customWidth="1"/>
    <col min="7941" max="7941" width="11.42578125" style="223"/>
    <col min="7942" max="7942" width="2.28515625" style="223" customWidth="1"/>
    <col min="7943" max="8190" width="11.42578125" style="223"/>
    <col min="8191" max="8191" width="4.5703125" style="223" customWidth="1"/>
    <col min="8192" max="8192" width="7" style="223" customWidth="1"/>
    <col min="8193" max="8193" width="23.42578125" style="223" customWidth="1"/>
    <col min="8194" max="8194" width="4.7109375" style="223" customWidth="1"/>
    <col min="8195" max="8195" width="8.28515625" style="223" customWidth="1"/>
    <col min="8196" max="8196" width="2.28515625" style="223" customWidth="1"/>
    <col min="8197" max="8197" width="11.42578125" style="223"/>
    <col min="8198" max="8198" width="2.28515625" style="223" customWidth="1"/>
    <col min="8199" max="8446" width="11.42578125" style="223"/>
    <col min="8447" max="8447" width="4.5703125" style="223" customWidth="1"/>
    <col min="8448" max="8448" width="7" style="223" customWidth="1"/>
    <col min="8449" max="8449" width="23.42578125" style="223" customWidth="1"/>
    <col min="8450" max="8450" width="4.7109375" style="223" customWidth="1"/>
    <col min="8451" max="8451" width="8.28515625" style="223" customWidth="1"/>
    <col min="8452" max="8452" width="2.28515625" style="223" customWidth="1"/>
    <col min="8453" max="8453" width="11.42578125" style="223"/>
    <col min="8454" max="8454" width="2.28515625" style="223" customWidth="1"/>
    <col min="8455" max="8702" width="11.42578125" style="223"/>
    <col min="8703" max="8703" width="4.5703125" style="223" customWidth="1"/>
    <col min="8704" max="8704" width="7" style="223" customWidth="1"/>
    <col min="8705" max="8705" width="23.42578125" style="223" customWidth="1"/>
    <col min="8706" max="8706" width="4.7109375" style="223" customWidth="1"/>
    <col min="8707" max="8707" width="8.28515625" style="223" customWidth="1"/>
    <col min="8708" max="8708" width="2.28515625" style="223" customWidth="1"/>
    <col min="8709" max="8709" width="11.42578125" style="223"/>
    <col min="8710" max="8710" width="2.28515625" style="223" customWidth="1"/>
    <col min="8711" max="8958" width="11.42578125" style="223"/>
    <col min="8959" max="8959" width="4.5703125" style="223" customWidth="1"/>
    <col min="8960" max="8960" width="7" style="223" customWidth="1"/>
    <col min="8961" max="8961" width="23.42578125" style="223" customWidth="1"/>
    <col min="8962" max="8962" width="4.7109375" style="223" customWidth="1"/>
    <col min="8963" max="8963" width="8.28515625" style="223" customWidth="1"/>
    <col min="8964" max="8964" width="2.28515625" style="223" customWidth="1"/>
    <col min="8965" max="8965" width="11.42578125" style="223"/>
    <col min="8966" max="8966" width="2.28515625" style="223" customWidth="1"/>
    <col min="8967" max="9214" width="11.42578125" style="223"/>
    <col min="9215" max="9215" width="4.5703125" style="223" customWidth="1"/>
    <col min="9216" max="9216" width="7" style="223" customWidth="1"/>
    <col min="9217" max="9217" width="23.42578125" style="223" customWidth="1"/>
    <col min="9218" max="9218" width="4.7109375" style="223" customWidth="1"/>
    <col min="9219" max="9219" width="8.28515625" style="223" customWidth="1"/>
    <col min="9220" max="9220" width="2.28515625" style="223" customWidth="1"/>
    <col min="9221" max="9221" width="11.42578125" style="223"/>
    <col min="9222" max="9222" width="2.28515625" style="223" customWidth="1"/>
    <col min="9223" max="9470" width="11.42578125" style="223"/>
    <col min="9471" max="9471" width="4.5703125" style="223" customWidth="1"/>
    <col min="9472" max="9472" width="7" style="223" customWidth="1"/>
    <col min="9473" max="9473" width="23.42578125" style="223" customWidth="1"/>
    <col min="9474" max="9474" width="4.7109375" style="223" customWidth="1"/>
    <col min="9475" max="9475" width="8.28515625" style="223" customWidth="1"/>
    <col min="9476" max="9476" width="2.28515625" style="223" customWidth="1"/>
    <col min="9477" max="9477" width="11.42578125" style="223"/>
    <col min="9478" max="9478" width="2.28515625" style="223" customWidth="1"/>
    <col min="9479" max="9726" width="11.42578125" style="223"/>
    <col min="9727" max="9727" width="4.5703125" style="223" customWidth="1"/>
    <col min="9728" max="9728" width="7" style="223" customWidth="1"/>
    <col min="9729" max="9729" width="23.42578125" style="223" customWidth="1"/>
    <col min="9730" max="9730" width="4.7109375" style="223" customWidth="1"/>
    <col min="9731" max="9731" width="8.28515625" style="223" customWidth="1"/>
    <col min="9732" max="9732" width="2.28515625" style="223" customWidth="1"/>
    <col min="9733" max="9733" width="11.42578125" style="223"/>
    <col min="9734" max="9734" width="2.28515625" style="223" customWidth="1"/>
    <col min="9735" max="9982" width="11.42578125" style="223"/>
    <col min="9983" max="9983" width="4.5703125" style="223" customWidth="1"/>
    <col min="9984" max="9984" width="7" style="223" customWidth="1"/>
    <col min="9985" max="9985" width="23.42578125" style="223" customWidth="1"/>
    <col min="9986" max="9986" width="4.7109375" style="223" customWidth="1"/>
    <col min="9987" max="9987" width="8.28515625" style="223" customWidth="1"/>
    <col min="9988" max="9988" width="2.28515625" style="223" customWidth="1"/>
    <col min="9989" max="9989" width="11.42578125" style="223"/>
    <col min="9990" max="9990" width="2.28515625" style="223" customWidth="1"/>
    <col min="9991" max="10238" width="11.42578125" style="223"/>
    <col min="10239" max="10239" width="4.5703125" style="223" customWidth="1"/>
    <col min="10240" max="10240" width="7" style="223" customWidth="1"/>
    <col min="10241" max="10241" width="23.42578125" style="223" customWidth="1"/>
    <col min="10242" max="10242" width="4.7109375" style="223" customWidth="1"/>
    <col min="10243" max="10243" width="8.28515625" style="223" customWidth="1"/>
    <col min="10244" max="10244" width="2.28515625" style="223" customWidth="1"/>
    <col min="10245" max="10245" width="11.42578125" style="223"/>
    <col min="10246" max="10246" width="2.28515625" style="223" customWidth="1"/>
    <col min="10247" max="10494" width="11.42578125" style="223"/>
    <col min="10495" max="10495" width="4.5703125" style="223" customWidth="1"/>
    <col min="10496" max="10496" width="7" style="223" customWidth="1"/>
    <col min="10497" max="10497" width="23.42578125" style="223" customWidth="1"/>
    <col min="10498" max="10498" width="4.7109375" style="223" customWidth="1"/>
    <col min="10499" max="10499" width="8.28515625" style="223" customWidth="1"/>
    <col min="10500" max="10500" width="2.28515625" style="223" customWidth="1"/>
    <col min="10501" max="10501" width="11.42578125" style="223"/>
    <col min="10502" max="10502" width="2.28515625" style="223" customWidth="1"/>
    <col min="10503" max="10750" width="11.42578125" style="223"/>
    <col min="10751" max="10751" width="4.5703125" style="223" customWidth="1"/>
    <col min="10752" max="10752" width="7" style="223" customWidth="1"/>
    <col min="10753" max="10753" width="23.42578125" style="223" customWidth="1"/>
    <col min="10754" max="10754" width="4.7109375" style="223" customWidth="1"/>
    <col min="10755" max="10755" width="8.28515625" style="223" customWidth="1"/>
    <col min="10756" max="10756" width="2.28515625" style="223" customWidth="1"/>
    <col min="10757" max="10757" width="11.42578125" style="223"/>
    <col min="10758" max="10758" width="2.28515625" style="223" customWidth="1"/>
    <col min="10759" max="11006" width="11.42578125" style="223"/>
    <col min="11007" max="11007" width="4.5703125" style="223" customWidth="1"/>
    <col min="11008" max="11008" width="7" style="223" customWidth="1"/>
    <col min="11009" max="11009" width="23.42578125" style="223" customWidth="1"/>
    <col min="11010" max="11010" width="4.7109375" style="223" customWidth="1"/>
    <col min="11011" max="11011" width="8.28515625" style="223" customWidth="1"/>
    <col min="11012" max="11012" width="2.28515625" style="223" customWidth="1"/>
    <col min="11013" max="11013" width="11.42578125" style="223"/>
    <col min="11014" max="11014" width="2.28515625" style="223" customWidth="1"/>
    <col min="11015" max="11262" width="11.42578125" style="223"/>
    <col min="11263" max="11263" width="4.5703125" style="223" customWidth="1"/>
    <col min="11264" max="11264" width="7" style="223" customWidth="1"/>
    <col min="11265" max="11265" width="23.42578125" style="223" customWidth="1"/>
    <col min="11266" max="11266" width="4.7109375" style="223" customWidth="1"/>
    <col min="11267" max="11267" width="8.28515625" style="223" customWidth="1"/>
    <col min="11268" max="11268" width="2.28515625" style="223" customWidth="1"/>
    <col min="11269" max="11269" width="11.42578125" style="223"/>
    <col min="11270" max="11270" width="2.28515625" style="223" customWidth="1"/>
    <col min="11271" max="11518" width="11.42578125" style="223"/>
    <col min="11519" max="11519" width="4.5703125" style="223" customWidth="1"/>
    <col min="11520" max="11520" width="7" style="223" customWidth="1"/>
    <col min="11521" max="11521" width="23.42578125" style="223" customWidth="1"/>
    <col min="11522" max="11522" width="4.7109375" style="223" customWidth="1"/>
    <col min="11523" max="11523" width="8.28515625" style="223" customWidth="1"/>
    <col min="11524" max="11524" width="2.28515625" style="223" customWidth="1"/>
    <col min="11525" max="11525" width="11.42578125" style="223"/>
    <col min="11526" max="11526" width="2.28515625" style="223" customWidth="1"/>
    <col min="11527" max="11774" width="11.42578125" style="223"/>
    <col min="11775" max="11775" width="4.5703125" style="223" customWidth="1"/>
    <col min="11776" max="11776" width="7" style="223" customWidth="1"/>
    <col min="11777" max="11777" width="23.42578125" style="223" customWidth="1"/>
    <col min="11778" max="11778" width="4.7109375" style="223" customWidth="1"/>
    <col min="11779" max="11779" width="8.28515625" style="223" customWidth="1"/>
    <col min="11780" max="11780" width="2.28515625" style="223" customWidth="1"/>
    <col min="11781" max="11781" width="11.42578125" style="223"/>
    <col min="11782" max="11782" width="2.28515625" style="223" customWidth="1"/>
    <col min="11783" max="12030" width="11.42578125" style="223"/>
    <col min="12031" max="12031" width="4.5703125" style="223" customWidth="1"/>
    <col min="12032" max="12032" width="7" style="223" customWidth="1"/>
    <col min="12033" max="12033" width="23.42578125" style="223" customWidth="1"/>
    <col min="12034" max="12034" width="4.7109375" style="223" customWidth="1"/>
    <col min="12035" max="12035" width="8.28515625" style="223" customWidth="1"/>
    <col min="12036" max="12036" width="2.28515625" style="223" customWidth="1"/>
    <col min="12037" max="12037" width="11.42578125" style="223"/>
    <col min="12038" max="12038" width="2.28515625" style="223" customWidth="1"/>
    <col min="12039" max="12286" width="11.42578125" style="223"/>
    <col min="12287" max="12287" width="4.5703125" style="223" customWidth="1"/>
    <col min="12288" max="12288" width="7" style="223" customWidth="1"/>
    <col min="12289" max="12289" width="23.42578125" style="223" customWidth="1"/>
    <col min="12290" max="12290" width="4.7109375" style="223" customWidth="1"/>
    <col min="12291" max="12291" width="8.28515625" style="223" customWidth="1"/>
    <col min="12292" max="12292" width="2.28515625" style="223" customWidth="1"/>
    <col min="12293" max="12293" width="11.42578125" style="223"/>
    <col min="12294" max="12294" width="2.28515625" style="223" customWidth="1"/>
    <col min="12295" max="12542" width="11.42578125" style="223"/>
    <col min="12543" max="12543" width="4.5703125" style="223" customWidth="1"/>
    <col min="12544" max="12544" width="7" style="223" customWidth="1"/>
    <col min="12545" max="12545" width="23.42578125" style="223" customWidth="1"/>
    <col min="12546" max="12546" width="4.7109375" style="223" customWidth="1"/>
    <col min="12547" max="12547" width="8.28515625" style="223" customWidth="1"/>
    <col min="12548" max="12548" width="2.28515625" style="223" customWidth="1"/>
    <col min="12549" max="12549" width="11.42578125" style="223"/>
    <col min="12550" max="12550" width="2.28515625" style="223" customWidth="1"/>
    <col min="12551" max="12798" width="11.42578125" style="223"/>
    <col min="12799" max="12799" width="4.5703125" style="223" customWidth="1"/>
    <col min="12800" max="12800" width="7" style="223" customWidth="1"/>
    <col min="12801" max="12801" width="23.42578125" style="223" customWidth="1"/>
    <col min="12802" max="12802" width="4.7109375" style="223" customWidth="1"/>
    <col min="12803" max="12803" width="8.28515625" style="223" customWidth="1"/>
    <col min="12804" max="12804" width="2.28515625" style="223" customWidth="1"/>
    <col min="12805" max="12805" width="11.42578125" style="223"/>
    <col min="12806" max="12806" width="2.28515625" style="223" customWidth="1"/>
    <col min="12807" max="13054" width="11.42578125" style="223"/>
    <col min="13055" max="13055" width="4.5703125" style="223" customWidth="1"/>
    <col min="13056" max="13056" width="7" style="223" customWidth="1"/>
    <col min="13057" max="13057" width="23.42578125" style="223" customWidth="1"/>
    <col min="13058" max="13058" width="4.7109375" style="223" customWidth="1"/>
    <col min="13059" max="13059" width="8.28515625" style="223" customWidth="1"/>
    <col min="13060" max="13060" width="2.28515625" style="223" customWidth="1"/>
    <col min="13061" max="13061" width="11.42578125" style="223"/>
    <col min="13062" max="13062" width="2.28515625" style="223" customWidth="1"/>
    <col min="13063" max="13310" width="11.42578125" style="223"/>
    <col min="13311" max="13311" width="4.5703125" style="223" customWidth="1"/>
    <col min="13312" max="13312" width="7" style="223" customWidth="1"/>
    <col min="13313" max="13313" width="23.42578125" style="223" customWidth="1"/>
    <col min="13314" max="13314" width="4.7109375" style="223" customWidth="1"/>
    <col min="13315" max="13315" width="8.28515625" style="223" customWidth="1"/>
    <col min="13316" max="13316" width="2.28515625" style="223" customWidth="1"/>
    <col min="13317" max="13317" width="11.42578125" style="223"/>
    <col min="13318" max="13318" width="2.28515625" style="223" customWidth="1"/>
    <col min="13319" max="13566" width="11.42578125" style="223"/>
    <col min="13567" max="13567" width="4.5703125" style="223" customWidth="1"/>
    <col min="13568" max="13568" width="7" style="223" customWidth="1"/>
    <col min="13569" max="13569" width="23.42578125" style="223" customWidth="1"/>
    <col min="13570" max="13570" width="4.7109375" style="223" customWidth="1"/>
    <col min="13571" max="13571" width="8.28515625" style="223" customWidth="1"/>
    <col min="13572" max="13572" width="2.28515625" style="223" customWidth="1"/>
    <col min="13573" max="13573" width="11.42578125" style="223"/>
    <col min="13574" max="13574" width="2.28515625" style="223" customWidth="1"/>
    <col min="13575" max="13822" width="11.42578125" style="223"/>
    <col min="13823" max="13823" width="4.5703125" style="223" customWidth="1"/>
    <col min="13824" max="13824" width="7" style="223" customWidth="1"/>
    <col min="13825" max="13825" width="23.42578125" style="223" customWidth="1"/>
    <col min="13826" max="13826" width="4.7109375" style="223" customWidth="1"/>
    <col min="13827" max="13827" width="8.28515625" style="223" customWidth="1"/>
    <col min="13828" max="13828" width="2.28515625" style="223" customWidth="1"/>
    <col min="13829" max="13829" width="11.42578125" style="223"/>
    <col min="13830" max="13830" width="2.28515625" style="223" customWidth="1"/>
    <col min="13831" max="14078" width="11.42578125" style="223"/>
    <col min="14079" max="14079" width="4.5703125" style="223" customWidth="1"/>
    <col min="14080" max="14080" width="7" style="223" customWidth="1"/>
    <col min="14081" max="14081" width="23.42578125" style="223" customWidth="1"/>
    <col min="14082" max="14082" width="4.7109375" style="223" customWidth="1"/>
    <col min="14083" max="14083" width="8.28515625" style="223" customWidth="1"/>
    <col min="14084" max="14084" width="2.28515625" style="223" customWidth="1"/>
    <col min="14085" max="14085" width="11.42578125" style="223"/>
    <col min="14086" max="14086" width="2.28515625" style="223" customWidth="1"/>
    <col min="14087" max="14334" width="11.42578125" style="223"/>
    <col min="14335" max="14335" width="4.5703125" style="223" customWidth="1"/>
    <col min="14336" max="14336" width="7" style="223" customWidth="1"/>
    <col min="14337" max="14337" width="23.42578125" style="223" customWidth="1"/>
    <col min="14338" max="14338" width="4.7109375" style="223" customWidth="1"/>
    <col min="14339" max="14339" width="8.28515625" style="223" customWidth="1"/>
    <col min="14340" max="14340" width="2.28515625" style="223" customWidth="1"/>
    <col min="14341" max="14341" width="11.42578125" style="223"/>
    <col min="14342" max="14342" width="2.28515625" style="223" customWidth="1"/>
    <col min="14343" max="14590" width="11.42578125" style="223"/>
    <col min="14591" max="14591" width="4.5703125" style="223" customWidth="1"/>
    <col min="14592" max="14592" width="7" style="223" customWidth="1"/>
    <col min="14593" max="14593" width="23.42578125" style="223" customWidth="1"/>
    <col min="14594" max="14594" width="4.7109375" style="223" customWidth="1"/>
    <col min="14595" max="14595" width="8.28515625" style="223" customWidth="1"/>
    <col min="14596" max="14596" width="2.28515625" style="223" customWidth="1"/>
    <col min="14597" max="14597" width="11.42578125" style="223"/>
    <col min="14598" max="14598" width="2.28515625" style="223" customWidth="1"/>
    <col min="14599" max="14846" width="11.42578125" style="223"/>
    <col min="14847" max="14847" width="4.5703125" style="223" customWidth="1"/>
    <col min="14848" max="14848" width="7" style="223" customWidth="1"/>
    <col min="14849" max="14849" width="23.42578125" style="223" customWidth="1"/>
    <col min="14850" max="14850" width="4.7109375" style="223" customWidth="1"/>
    <col min="14851" max="14851" width="8.28515625" style="223" customWidth="1"/>
    <col min="14852" max="14852" width="2.28515625" style="223" customWidth="1"/>
    <col min="14853" max="14853" width="11.42578125" style="223"/>
    <col min="14854" max="14854" width="2.28515625" style="223" customWidth="1"/>
    <col min="14855" max="15102" width="11.42578125" style="223"/>
    <col min="15103" max="15103" width="4.5703125" style="223" customWidth="1"/>
    <col min="15104" max="15104" width="7" style="223" customWidth="1"/>
    <col min="15105" max="15105" width="23.42578125" style="223" customWidth="1"/>
    <col min="15106" max="15106" width="4.7109375" style="223" customWidth="1"/>
    <col min="15107" max="15107" width="8.28515625" style="223" customWidth="1"/>
    <col min="15108" max="15108" width="2.28515625" style="223" customWidth="1"/>
    <col min="15109" max="15109" width="11.42578125" style="223"/>
    <col min="15110" max="15110" width="2.28515625" style="223" customWidth="1"/>
    <col min="15111" max="15358" width="11.42578125" style="223"/>
    <col min="15359" max="15359" width="4.5703125" style="223" customWidth="1"/>
    <col min="15360" max="15360" width="7" style="223" customWidth="1"/>
    <col min="15361" max="15361" width="23.42578125" style="223" customWidth="1"/>
    <col min="15362" max="15362" width="4.7109375" style="223" customWidth="1"/>
    <col min="15363" max="15363" width="8.28515625" style="223" customWidth="1"/>
    <col min="15364" max="15364" width="2.28515625" style="223" customWidth="1"/>
    <col min="15365" max="15365" width="11.42578125" style="223"/>
    <col min="15366" max="15366" width="2.28515625" style="223" customWidth="1"/>
    <col min="15367" max="15614" width="11.42578125" style="223"/>
    <col min="15615" max="15615" width="4.5703125" style="223" customWidth="1"/>
    <col min="15616" max="15616" width="7" style="223" customWidth="1"/>
    <col min="15617" max="15617" width="23.42578125" style="223" customWidth="1"/>
    <col min="15618" max="15618" width="4.7109375" style="223" customWidth="1"/>
    <col min="15619" max="15619" width="8.28515625" style="223" customWidth="1"/>
    <col min="15620" max="15620" width="2.28515625" style="223" customWidth="1"/>
    <col min="15621" max="15621" width="11.42578125" style="223"/>
    <col min="15622" max="15622" width="2.28515625" style="223" customWidth="1"/>
    <col min="15623" max="15870" width="11.42578125" style="223"/>
    <col min="15871" max="15871" width="4.5703125" style="223" customWidth="1"/>
    <col min="15872" max="15872" width="7" style="223" customWidth="1"/>
    <col min="15873" max="15873" width="23.42578125" style="223" customWidth="1"/>
    <col min="15874" max="15874" width="4.7109375" style="223" customWidth="1"/>
    <col min="15875" max="15875" width="8.28515625" style="223" customWidth="1"/>
    <col min="15876" max="15876" width="2.28515625" style="223" customWidth="1"/>
    <col min="15877" max="15877" width="11.42578125" style="223"/>
    <col min="15878" max="15878" width="2.28515625" style="223" customWidth="1"/>
    <col min="15879" max="16126" width="11.42578125" style="223"/>
    <col min="16127" max="16127" width="4.5703125" style="223" customWidth="1"/>
    <col min="16128" max="16128" width="7" style="223" customWidth="1"/>
    <col min="16129" max="16129" width="23.42578125" style="223" customWidth="1"/>
    <col min="16130" max="16130" width="4.7109375" style="223" customWidth="1"/>
    <col min="16131" max="16131" width="8.28515625" style="223" customWidth="1"/>
    <col min="16132" max="16132" width="2.28515625" style="223" customWidth="1"/>
    <col min="16133" max="16133" width="11.42578125" style="223"/>
    <col min="16134" max="16134" width="2.28515625" style="223" customWidth="1"/>
    <col min="16135" max="16384" width="11.42578125" style="223"/>
  </cols>
  <sheetData>
    <row r="1" spans="1:13" s="201" customFormat="1" ht="15" x14ac:dyDescent="0.25">
      <c r="B1" s="202" t="s">
        <v>105</v>
      </c>
      <c r="F1" s="203"/>
      <c r="G1" s="203"/>
    </row>
    <row r="2" spans="1:13" s="201" customFormat="1" ht="15" x14ac:dyDescent="0.25">
      <c r="B2" s="202"/>
      <c r="F2" s="203"/>
      <c r="G2" s="203"/>
    </row>
    <row r="3" spans="1:13" s="202" customFormat="1" ht="15" x14ac:dyDescent="0.25">
      <c r="A3" s="201" t="s">
        <v>12</v>
      </c>
      <c r="B3" s="204" t="s">
        <v>184</v>
      </c>
      <c r="E3" s="205"/>
      <c r="F3" s="206" t="s">
        <v>101</v>
      </c>
      <c r="G3" s="206"/>
    </row>
    <row r="4" spans="1:13" s="201" customFormat="1" ht="15" x14ac:dyDescent="0.25">
      <c r="E4" s="207"/>
      <c r="F4" s="208"/>
      <c r="G4" s="208"/>
    </row>
    <row r="5" spans="1:13" s="201" customFormat="1" ht="15" x14ac:dyDescent="0.25">
      <c r="B5" s="201" t="s">
        <v>185</v>
      </c>
      <c r="F5" s="209">
        <f>'4.25 '!H23</f>
        <v>8772720</v>
      </c>
      <c r="G5" s="203"/>
    </row>
    <row r="6" spans="1:13" s="201" customFormat="1" ht="15" x14ac:dyDescent="0.25">
      <c r="B6" s="201" t="s">
        <v>186</v>
      </c>
      <c r="F6" s="209">
        <f>'4.25 '!H24</f>
        <v>18000</v>
      </c>
      <c r="G6" s="203"/>
    </row>
    <row r="7" spans="1:13" s="212" customFormat="1" ht="20.25" x14ac:dyDescent="0.3">
      <c r="A7" s="201"/>
      <c r="B7" s="201" t="s">
        <v>126</v>
      </c>
      <c r="C7" s="201"/>
      <c r="D7" s="201"/>
      <c r="E7" s="201"/>
      <c r="F7" s="211">
        <f>SUM(F5:F6)</f>
        <v>8790720</v>
      </c>
      <c r="G7" s="203"/>
      <c r="H7" s="201"/>
      <c r="I7" s="201"/>
      <c r="J7" s="201"/>
      <c r="K7" s="201"/>
    </row>
    <row r="8" spans="1:13" s="212" customFormat="1" ht="20.25" x14ac:dyDescent="0.3">
      <c r="A8" s="201"/>
      <c r="B8" s="201"/>
      <c r="C8" s="201"/>
      <c r="D8" s="201"/>
      <c r="E8" s="201"/>
      <c r="F8" s="213"/>
      <c r="G8" s="203"/>
      <c r="H8" s="201"/>
      <c r="I8" s="201"/>
      <c r="J8" s="201"/>
      <c r="K8" s="201"/>
    </row>
    <row r="9" spans="1:13" s="201" customFormat="1" ht="15" x14ac:dyDescent="0.25">
      <c r="B9" s="201" t="s">
        <v>114</v>
      </c>
      <c r="F9" s="209">
        <f>'4.25 '!G25</f>
        <v>5061800</v>
      </c>
      <c r="G9" s="203"/>
    </row>
    <row r="10" spans="1:13" s="201" customFormat="1" ht="15" x14ac:dyDescent="0.25">
      <c r="B10" s="201" t="s">
        <v>187</v>
      </c>
      <c r="F10" s="214">
        <f>'4.25 '!G26+'4.25 '!G27+'4.25 '!G28+'4.25 '!G29</f>
        <v>2528470</v>
      </c>
      <c r="G10" s="203"/>
    </row>
    <row r="11" spans="1:13" s="201" customFormat="1" ht="15" x14ac:dyDescent="0.25">
      <c r="B11" s="201" t="s">
        <v>29</v>
      </c>
      <c r="F11" s="214">
        <f>'4.25 '!G30+'4.25 '!G31+'4.25 '!G32</f>
        <v>270200</v>
      </c>
      <c r="G11" s="203"/>
    </row>
    <row r="12" spans="1:13" s="201" customFormat="1" ht="15" x14ac:dyDescent="0.25">
      <c r="B12" s="201" t="s">
        <v>188</v>
      </c>
      <c r="F12" s="214"/>
      <c r="G12" s="203"/>
    </row>
    <row r="13" spans="1:13" s="201" customFormat="1" ht="15" x14ac:dyDescent="0.25">
      <c r="B13" s="201" t="s">
        <v>189</v>
      </c>
      <c r="F13" s="215">
        <f>'4.25 '!G33+'4.25 '!G34+'4.25 '!G35+'4.25 '!G37</f>
        <v>288700</v>
      </c>
      <c r="G13" s="203"/>
    </row>
    <row r="14" spans="1:13" s="212" customFormat="1" ht="20.25" x14ac:dyDescent="0.3">
      <c r="A14" s="201"/>
      <c r="B14" s="201" t="s">
        <v>127</v>
      </c>
      <c r="C14" s="201"/>
      <c r="D14" s="201"/>
      <c r="E14" s="201"/>
      <c r="F14" s="216">
        <f>SUM(F9:F13)</f>
        <v>8149170</v>
      </c>
      <c r="G14" s="203"/>
      <c r="H14" s="201"/>
      <c r="I14" s="201"/>
      <c r="J14" s="201"/>
      <c r="K14" s="201"/>
      <c r="L14" s="201"/>
      <c r="M14" s="201"/>
    </row>
    <row r="15" spans="1:13" s="212" customFormat="1" ht="20.25" x14ac:dyDescent="0.3">
      <c r="A15" s="201"/>
      <c r="B15" s="202" t="s">
        <v>190</v>
      </c>
      <c r="C15" s="201"/>
      <c r="D15" s="201"/>
      <c r="E15" s="201"/>
      <c r="F15" s="211">
        <f>F7-F14</f>
        <v>641550</v>
      </c>
      <c r="G15" s="203"/>
      <c r="H15" s="201"/>
      <c r="I15" s="201"/>
      <c r="J15" s="201"/>
      <c r="K15" s="201"/>
    </row>
    <row r="16" spans="1:13" s="217" customFormat="1" ht="11.25" x14ac:dyDescent="0.2">
      <c r="F16" s="218"/>
      <c r="G16" s="218"/>
    </row>
    <row r="17" spans="1:12" s="201" customFormat="1" ht="15" x14ac:dyDescent="0.25">
      <c r="B17" s="201" t="s">
        <v>191</v>
      </c>
      <c r="F17" s="203"/>
      <c r="G17" s="203"/>
    </row>
    <row r="18" spans="1:12" s="201" customFormat="1" ht="15" x14ac:dyDescent="0.25">
      <c r="B18" s="201" t="s">
        <v>192</v>
      </c>
      <c r="F18" s="214"/>
      <c r="G18" s="203"/>
    </row>
    <row r="19" spans="1:12" s="201" customFormat="1" ht="15" x14ac:dyDescent="0.25">
      <c r="B19" s="201" t="s">
        <v>193</v>
      </c>
      <c r="F19" s="214">
        <f>'4.25 '!G38</f>
        <v>16000</v>
      </c>
      <c r="G19" s="203"/>
    </row>
    <row r="20" spans="1:12" s="201" customFormat="1" ht="15" x14ac:dyDescent="0.25">
      <c r="B20" s="201" t="s">
        <v>194</v>
      </c>
      <c r="F20" s="214"/>
      <c r="G20" s="203"/>
    </row>
    <row r="21" spans="1:12" s="201" customFormat="1" ht="15" x14ac:dyDescent="0.25">
      <c r="B21" s="201" t="s">
        <v>195</v>
      </c>
      <c r="F21" s="210">
        <f>'4.25 '!G39</f>
        <v>90920</v>
      </c>
      <c r="G21" s="203"/>
    </row>
    <row r="22" spans="1:12" s="212" customFormat="1" ht="20.25" x14ac:dyDescent="0.3">
      <c r="A22" s="201"/>
      <c r="B22" s="201" t="s">
        <v>196</v>
      </c>
      <c r="C22" s="201"/>
      <c r="D22" s="201"/>
      <c r="E22" s="201"/>
      <c r="F22" s="211">
        <f>-F19-F21</f>
        <v>-106920</v>
      </c>
      <c r="G22" s="203"/>
      <c r="H22" s="201"/>
      <c r="I22" s="201"/>
      <c r="J22" s="201"/>
      <c r="K22" s="201"/>
      <c r="L22" s="201"/>
    </row>
    <row r="23" spans="1:12" s="219" customFormat="1" ht="8.25" x14ac:dyDescent="0.15">
      <c r="F23" s="220"/>
      <c r="G23" s="220"/>
    </row>
    <row r="24" spans="1:12" s="201" customFormat="1" ht="15" x14ac:dyDescent="0.25">
      <c r="B24" s="202" t="s">
        <v>143</v>
      </c>
      <c r="F24" s="209">
        <f>F15+F22</f>
        <v>534630</v>
      </c>
      <c r="G24" s="203">
        <f>G15+G22</f>
        <v>0</v>
      </c>
    </row>
    <row r="25" spans="1:12" s="219" customFormat="1" ht="8.25" x14ac:dyDescent="0.15">
      <c r="B25" s="221"/>
      <c r="F25" s="220"/>
      <c r="G25" s="220"/>
    </row>
    <row r="26" spans="1:12" s="201" customFormat="1" ht="15" x14ac:dyDescent="0.25">
      <c r="B26" s="201" t="s">
        <v>197</v>
      </c>
      <c r="F26" s="209">
        <f>'4.25 '!G40+'4.25 '!G41</f>
        <v>127468</v>
      </c>
      <c r="G26" s="203"/>
    </row>
    <row r="27" spans="1:12" s="219" customFormat="1" ht="8.25" x14ac:dyDescent="0.15">
      <c r="F27" s="220"/>
      <c r="G27" s="220"/>
    </row>
    <row r="28" spans="1:12" s="219" customFormat="1" ht="8.25" x14ac:dyDescent="0.15">
      <c r="F28" s="220"/>
      <c r="G28" s="220"/>
    </row>
    <row r="29" spans="1:12" s="201" customFormat="1" ht="15" x14ac:dyDescent="0.25">
      <c r="B29" s="202" t="s">
        <v>90</v>
      </c>
      <c r="F29" s="216">
        <f>F24-F26</f>
        <v>407162</v>
      </c>
      <c r="G29" s="203"/>
    </row>
    <row r="30" spans="1:12" s="201" customFormat="1" ht="15" x14ac:dyDescent="0.25">
      <c r="F30" s="203"/>
      <c r="G30" s="203"/>
    </row>
    <row r="31" spans="1:12" s="201" customFormat="1" ht="15" x14ac:dyDescent="0.25">
      <c r="B31" s="222" t="s">
        <v>198</v>
      </c>
      <c r="F31" s="203"/>
      <c r="G31" s="203"/>
    </row>
    <row r="32" spans="1:12" s="201" customFormat="1" ht="15" x14ac:dyDescent="0.25">
      <c r="B32" s="222" t="s">
        <v>199</v>
      </c>
      <c r="F32" s="203"/>
      <c r="G32" s="203"/>
    </row>
    <row r="33" spans="1:11" s="201" customFormat="1" ht="15" x14ac:dyDescent="0.25">
      <c r="B33" s="201" t="s">
        <v>67</v>
      </c>
      <c r="F33" s="209">
        <f>'4.25 '!F21</f>
        <v>120000</v>
      </c>
      <c r="G33" s="203"/>
    </row>
    <row r="34" spans="1:11" s="201" customFormat="1" ht="15" x14ac:dyDescent="0.25">
      <c r="B34" s="201" t="s">
        <v>200</v>
      </c>
      <c r="F34" s="210">
        <f>F29-F33</f>
        <v>287162</v>
      </c>
      <c r="G34" s="203"/>
    </row>
    <row r="35" spans="1:11" s="212" customFormat="1" ht="20.25" x14ac:dyDescent="0.3">
      <c r="A35" s="201"/>
      <c r="B35" s="201" t="s">
        <v>201</v>
      </c>
      <c r="C35" s="201"/>
      <c r="D35" s="201"/>
      <c r="E35" s="201"/>
      <c r="F35" s="211">
        <f>SUM(F33:F34)</f>
        <v>407162</v>
      </c>
      <c r="G35" s="203"/>
      <c r="H35" s="201"/>
      <c r="I35" s="201"/>
      <c r="J35" s="201"/>
      <c r="K35" s="201"/>
    </row>
    <row r="36" spans="1:11" s="201" customFormat="1" ht="15" x14ac:dyDescent="0.25">
      <c r="F36" s="203"/>
      <c r="G36" s="203"/>
    </row>
    <row r="37" spans="1:11" s="201" customFormat="1" ht="15" x14ac:dyDescent="0.25">
      <c r="F37" s="203"/>
      <c r="G37" s="203"/>
    </row>
    <row r="38" spans="1:11" s="201" customFormat="1" ht="15" x14ac:dyDescent="0.25">
      <c r="F38" s="203"/>
      <c r="G38" s="203"/>
    </row>
    <row r="39" spans="1:11" s="201" customFormat="1" ht="15" x14ac:dyDescent="0.25">
      <c r="F39" s="203"/>
      <c r="G39" s="203"/>
    </row>
    <row r="40" spans="1:11" s="201" customFormat="1" ht="15" x14ac:dyDescent="0.25">
      <c r="F40" s="203"/>
      <c r="G40" s="203"/>
    </row>
    <row r="41" spans="1:11" s="201" customFormat="1" ht="15" x14ac:dyDescent="0.25">
      <c r="F41" s="203"/>
      <c r="G41" s="203"/>
    </row>
    <row r="42" spans="1:11" s="201" customFormat="1" ht="15" x14ac:dyDescent="0.25">
      <c r="F42" s="203"/>
      <c r="G42" s="203"/>
    </row>
    <row r="43" spans="1:11" s="201" customFormat="1" ht="15" x14ac:dyDescent="0.25">
      <c r="F43" s="203"/>
      <c r="G43" s="203"/>
    </row>
    <row r="44" spans="1:11" s="201" customFormat="1" ht="15" x14ac:dyDescent="0.25">
      <c r="F44" s="203"/>
      <c r="G44" s="203"/>
    </row>
    <row r="45" spans="1:11" s="201" customFormat="1" ht="15" x14ac:dyDescent="0.25">
      <c r="F45" s="203"/>
      <c r="G45" s="203"/>
    </row>
    <row r="46" spans="1:11" s="201" customFormat="1" ht="15" x14ac:dyDescent="0.25">
      <c r="F46" s="203"/>
      <c r="G46" s="203"/>
    </row>
    <row r="47" spans="1:11" s="201" customFormat="1" ht="15" x14ac:dyDescent="0.25">
      <c r="F47" s="203"/>
      <c r="G47" s="203"/>
    </row>
  </sheetData>
  <pageMargins left="0.78740157499999996" right="0.78740157499999996" top="0.984251969" bottom="0.984251969" header="0.5" footer="0.5"/>
  <pageSetup paperSize="9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D629B-6D98-4253-9955-6271D145D4A2}">
  <dimension ref="A1:N28"/>
  <sheetViews>
    <sheetView topLeftCell="A9" workbookViewId="0">
      <selection activeCell="I21" sqref="I21"/>
    </sheetView>
  </sheetViews>
  <sheetFormatPr baseColWidth="10" defaultRowHeight="15" x14ac:dyDescent="0.25"/>
  <cols>
    <col min="1" max="1" width="3.42578125" style="226" customWidth="1"/>
    <col min="2" max="2" width="40.42578125" style="226" customWidth="1"/>
    <col min="3" max="3" width="11.42578125" style="227"/>
    <col min="4" max="4" width="3.28515625" style="228" customWidth="1"/>
    <col min="5" max="6" width="11.42578125" style="227"/>
    <col min="7" max="16384" width="11.42578125" style="226"/>
  </cols>
  <sheetData>
    <row r="1" spans="1:7" x14ac:dyDescent="0.25">
      <c r="A1" s="225" t="s">
        <v>105</v>
      </c>
    </row>
    <row r="3" spans="1:7" x14ac:dyDescent="0.25">
      <c r="A3" s="225"/>
    </row>
    <row r="5" spans="1:7" s="235" customFormat="1" ht="20.25" x14ac:dyDescent="0.3">
      <c r="A5" s="229" t="s">
        <v>41</v>
      </c>
      <c r="B5" s="230"/>
      <c r="C5" s="231"/>
      <c r="D5" s="232"/>
      <c r="E5" s="231"/>
      <c r="F5" s="233"/>
      <c r="G5" s="234"/>
    </row>
    <row r="6" spans="1:7" x14ac:dyDescent="0.25">
      <c r="A6" s="236"/>
      <c r="B6" s="237"/>
      <c r="C6" s="323" t="s">
        <v>42</v>
      </c>
      <c r="D6" s="323"/>
      <c r="E6" s="323"/>
      <c r="F6" s="238" t="s">
        <v>43</v>
      </c>
    </row>
    <row r="7" spans="1:7" x14ac:dyDescent="0.25">
      <c r="A7" s="239"/>
      <c r="B7" s="240"/>
      <c r="C7" s="324" t="s">
        <v>44</v>
      </c>
      <c r="D7" s="324"/>
      <c r="E7" s="324"/>
      <c r="F7" s="241" t="s">
        <v>45</v>
      </c>
    </row>
    <row r="8" spans="1:7" x14ac:dyDescent="0.25">
      <c r="A8" s="242"/>
      <c r="B8" s="240"/>
      <c r="C8" s="324" t="s">
        <v>99</v>
      </c>
      <c r="D8" s="324"/>
      <c r="E8" s="324"/>
      <c r="F8" s="241" t="s">
        <v>46</v>
      </c>
    </row>
    <row r="9" spans="1:7" x14ac:dyDescent="0.25">
      <c r="A9" s="242"/>
      <c r="B9" s="240"/>
      <c r="C9" s="243" t="s">
        <v>47</v>
      </c>
      <c r="D9" s="244"/>
      <c r="E9" s="243" t="s">
        <v>48</v>
      </c>
      <c r="F9" s="245"/>
    </row>
    <row r="10" spans="1:7" x14ac:dyDescent="0.25">
      <c r="A10" s="242"/>
      <c r="B10" s="240" t="s">
        <v>49</v>
      </c>
      <c r="C10" s="246"/>
      <c r="D10" s="247"/>
      <c r="E10" s="246"/>
      <c r="F10" s="245"/>
      <c r="G10" s="227"/>
    </row>
    <row r="11" spans="1:7" x14ac:dyDescent="0.25">
      <c r="A11" s="242"/>
      <c r="B11" s="240" t="s">
        <v>14</v>
      </c>
      <c r="C11" s="248">
        <v>572000</v>
      </c>
      <c r="D11" s="247"/>
      <c r="E11" s="248">
        <f>C28</f>
        <v>6467800</v>
      </c>
      <c r="F11" s="245"/>
      <c r="G11" s="227"/>
    </row>
    <row r="12" spans="1:7" x14ac:dyDescent="0.25">
      <c r="A12" s="242" t="s">
        <v>16</v>
      </c>
      <c r="B12" s="240" t="s">
        <v>15</v>
      </c>
      <c r="C12" s="248">
        <v>513000</v>
      </c>
      <c r="D12" s="247"/>
      <c r="E12" s="248">
        <f>'4.25 '!H60</f>
        <v>6394400</v>
      </c>
      <c r="F12" s="245"/>
      <c r="G12" s="227"/>
    </row>
    <row r="13" spans="1:7" x14ac:dyDescent="0.25">
      <c r="A13" s="249" t="s">
        <v>17</v>
      </c>
      <c r="B13" s="240" t="s">
        <v>50</v>
      </c>
      <c r="C13" s="248">
        <v>59000</v>
      </c>
      <c r="D13" s="250" t="s">
        <v>16</v>
      </c>
      <c r="E13" s="248">
        <f>E11-E12</f>
        <v>73400</v>
      </c>
      <c r="F13" s="248">
        <f>C13-E13</f>
        <v>-14400</v>
      </c>
      <c r="G13" s="227"/>
    </row>
    <row r="14" spans="1:7" x14ac:dyDescent="0.25">
      <c r="A14" s="242"/>
      <c r="B14" s="240"/>
      <c r="C14" s="246"/>
      <c r="D14" s="247"/>
      <c r="E14" s="246"/>
      <c r="F14" s="245"/>
      <c r="G14" s="227"/>
    </row>
    <row r="15" spans="1:7" x14ac:dyDescent="0.25">
      <c r="A15" s="242"/>
      <c r="B15" s="240"/>
      <c r="C15" s="246"/>
      <c r="D15" s="247"/>
      <c r="E15" s="246"/>
      <c r="F15" s="245"/>
      <c r="G15" s="227"/>
    </row>
    <row r="16" spans="1:7" x14ac:dyDescent="0.25">
      <c r="A16" s="242"/>
      <c r="B16" s="240" t="s">
        <v>53</v>
      </c>
      <c r="C16" s="248">
        <v>59000</v>
      </c>
      <c r="D16" s="247"/>
      <c r="E16" s="248">
        <f>E13</f>
        <v>73400</v>
      </c>
      <c r="F16" s="245"/>
      <c r="G16" s="227"/>
    </row>
    <row r="17" spans="1:14" x14ac:dyDescent="0.25">
      <c r="A17" s="242"/>
      <c r="B17" s="240" t="s">
        <v>54</v>
      </c>
      <c r="C17" s="246"/>
      <c r="D17" s="247"/>
      <c r="E17" s="246"/>
      <c r="F17" s="248">
        <f>SUM(F13:F16)</f>
        <v>-14400</v>
      </c>
      <c r="G17" s="227"/>
    </row>
    <row r="18" spans="1:14" x14ac:dyDescent="0.25">
      <c r="A18" s="251"/>
      <c r="B18" s="240"/>
      <c r="C18" s="246"/>
      <c r="D18" s="247"/>
      <c r="E18" s="246"/>
      <c r="F18" s="245"/>
      <c r="G18" s="227"/>
    </row>
    <row r="19" spans="1:14" x14ac:dyDescent="0.25">
      <c r="A19" s="251"/>
      <c r="B19" s="240" t="s">
        <v>113</v>
      </c>
      <c r="C19" s="248">
        <v>12980</v>
      </c>
      <c r="D19" s="247"/>
      <c r="E19" s="248">
        <f>E16*0.22</f>
        <v>16148</v>
      </c>
      <c r="F19" s="245"/>
      <c r="G19" s="227"/>
    </row>
    <row r="20" spans="1:14" x14ac:dyDescent="0.25">
      <c r="A20" s="251"/>
      <c r="B20" s="240" t="s">
        <v>55</v>
      </c>
      <c r="C20" s="248"/>
      <c r="D20" s="247"/>
      <c r="E20" s="248"/>
      <c r="F20" s="245"/>
      <c r="G20" s="227"/>
    </row>
    <row r="21" spans="1:14" x14ac:dyDescent="0.25">
      <c r="A21" s="252"/>
      <c r="B21" s="253"/>
      <c r="C21" s="254"/>
      <c r="D21" s="255"/>
      <c r="E21" s="254"/>
      <c r="F21" s="256"/>
      <c r="G21" s="227"/>
    </row>
    <row r="22" spans="1:14" ht="14.25" customHeight="1" x14ac:dyDescent="0.25"/>
    <row r="23" spans="1:14" x14ac:dyDescent="0.25">
      <c r="B23" s="225" t="s">
        <v>202</v>
      </c>
    </row>
    <row r="24" spans="1:14" x14ac:dyDescent="0.25">
      <c r="B24" s="226" t="s">
        <v>71</v>
      </c>
      <c r="C24" s="227">
        <f>'4.25 '!I5</f>
        <v>80000</v>
      </c>
    </row>
    <row r="25" spans="1:14" x14ac:dyDescent="0.25">
      <c r="B25" s="226" t="s">
        <v>63</v>
      </c>
      <c r="C25" s="227">
        <f>'4.25 '!I6</f>
        <v>5920000</v>
      </c>
    </row>
    <row r="26" spans="1:14" x14ac:dyDescent="0.25">
      <c r="B26" s="226" t="s">
        <v>72</v>
      </c>
      <c r="C26" s="227">
        <f>'4.25 '!I7</f>
        <v>261800</v>
      </c>
    </row>
    <row r="27" spans="1:14" x14ac:dyDescent="0.25">
      <c r="B27" s="226" t="s">
        <v>58</v>
      </c>
      <c r="C27" s="227">
        <f>'4.25 '!I9</f>
        <v>206000</v>
      </c>
    </row>
    <row r="28" spans="1:14" s="235" customFormat="1" ht="20.25" x14ac:dyDescent="0.3">
      <c r="A28" s="226"/>
      <c r="B28" s="226" t="s">
        <v>62</v>
      </c>
      <c r="C28" s="257">
        <f>SUM(C24:C27)</f>
        <v>6467800</v>
      </c>
      <c r="D28" s="228"/>
      <c r="E28" s="227"/>
      <c r="F28" s="227"/>
      <c r="G28" s="226"/>
      <c r="H28" s="226"/>
      <c r="I28" s="226"/>
      <c r="J28" s="226"/>
      <c r="K28" s="226"/>
      <c r="L28" s="226"/>
      <c r="M28" s="226"/>
      <c r="N28" s="226"/>
    </row>
  </sheetData>
  <mergeCells count="3">
    <mergeCell ref="C6:E6"/>
    <mergeCell ref="C7:E7"/>
    <mergeCell ref="C8:E8"/>
  </mergeCells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Footer>&amp;CSide &amp;P av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N94"/>
  <sheetViews>
    <sheetView showGridLines="0" topLeftCell="A11" workbookViewId="0">
      <selection activeCell="K29" sqref="K29"/>
    </sheetView>
  </sheetViews>
  <sheetFormatPr baseColWidth="10" defaultRowHeight="15" x14ac:dyDescent="0.25"/>
  <cols>
    <col min="1" max="1" width="3.42578125" style="45" customWidth="1"/>
    <col min="2" max="2" width="40.42578125" style="45" customWidth="1"/>
    <col min="3" max="3" width="11.42578125" style="46"/>
    <col min="4" max="4" width="3.28515625" style="47" customWidth="1"/>
    <col min="5" max="6" width="11.42578125" style="46"/>
    <col min="7" max="16384" width="11.42578125" style="45"/>
  </cols>
  <sheetData>
    <row r="2" spans="1:7" x14ac:dyDescent="0.25">
      <c r="A2" s="44" t="s">
        <v>129</v>
      </c>
    </row>
    <row r="4" spans="1:7" s="7" customFormat="1" ht="20.25" x14ac:dyDescent="0.3">
      <c r="A4" s="1" t="s">
        <v>41</v>
      </c>
      <c r="B4" s="2"/>
      <c r="C4" s="3"/>
      <c r="D4" s="4"/>
      <c r="E4" s="3"/>
      <c r="F4" s="5"/>
      <c r="G4" s="6"/>
    </row>
    <row r="5" spans="1:7" x14ac:dyDescent="0.25">
      <c r="A5" s="48"/>
      <c r="B5" s="49"/>
      <c r="C5" s="316" t="s">
        <v>42</v>
      </c>
      <c r="D5" s="316"/>
      <c r="E5" s="316"/>
      <c r="F5" s="50" t="s">
        <v>43</v>
      </c>
    </row>
    <row r="6" spans="1:7" x14ac:dyDescent="0.25">
      <c r="A6" s="51"/>
      <c r="B6" s="52"/>
      <c r="C6" s="325" t="s">
        <v>44</v>
      </c>
      <c r="D6" s="325"/>
      <c r="E6" s="325"/>
      <c r="F6" s="53" t="s">
        <v>45</v>
      </c>
    </row>
    <row r="7" spans="1:7" x14ac:dyDescent="0.25">
      <c r="A7" s="54"/>
      <c r="B7" s="52"/>
      <c r="C7" s="325" t="s">
        <v>99</v>
      </c>
      <c r="D7" s="325"/>
      <c r="E7" s="325"/>
      <c r="F7" s="53" t="s">
        <v>46</v>
      </c>
    </row>
    <row r="8" spans="1:7" x14ac:dyDescent="0.25">
      <c r="A8" s="54"/>
      <c r="B8" s="52"/>
      <c r="C8" s="55" t="s">
        <v>47</v>
      </c>
      <c r="D8" s="56"/>
      <c r="E8" s="55" t="s">
        <v>48</v>
      </c>
      <c r="F8" s="57"/>
    </row>
    <row r="9" spans="1:7" x14ac:dyDescent="0.25">
      <c r="A9" s="54"/>
      <c r="B9" s="52" t="s">
        <v>49</v>
      </c>
      <c r="C9" s="58"/>
      <c r="D9" s="59"/>
      <c r="E9" s="58"/>
      <c r="F9" s="57"/>
      <c r="G9" s="46"/>
    </row>
    <row r="10" spans="1:7" x14ac:dyDescent="0.25">
      <c r="A10" s="54"/>
      <c r="B10" s="52" t="s">
        <v>14</v>
      </c>
      <c r="C10" s="60">
        <v>600000</v>
      </c>
      <c r="D10" s="59"/>
      <c r="E10" s="60">
        <v>625000</v>
      </c>
      <c r="F10" s="57"/>
      <c r="G10" s="46"/>
    </row>
    <row r="11" spans="1:7" x14ac:dyDescent="0.25">
      <c r="A11" s="54" t="s">
        <v>16</v>
      </c>
      <c r="B11" s="52" t="s">
        <v>15</v>
      </c>
      <c r="C11" s="60">
        <v>520000</v>
      </c>
      <c r="D11" s="59"/>
      <c r="E11" s="60">
        <v>547000</v>
      </c>
      <c r="F11" s="57"/>
      <c r="G11" s="46"/>
    </row>
    <row r="12" spans="1:7" x14ac:dyDescent="0.25">
      <c r="A12" s="61" t="s">
        <v>17</v>
      </c>
      <c r="B12" s="52" t="s">
        <v>50</v>
      </c>
      <c r="C12" s="60">
        <f>C10-C11</f>
        <v>80000</v>
      </c>
      <c r="D12" s="62" t="s">
        <v>16</v>
      </c>
      <c r="E12" s="60">
        <f>E10-E11</f>
        <v>78000</v>
      </c>
      <c r="F12" s="63">
        <f>C12-E12</f>
        <v>2000</v>
      </c>
      <c r="G12" s="46"/>
    </row>
    <row r="13" spans="1:7" x14ac:dyDescent="0.25">
      <c r="A13" s="54"/>
      <c r="B13" s="52"/>
      <c r="C13" s="58"/>
      <c r="D13" s="59"/>
      <c r="E13" s="58"/>
      <c r="F13" s="57"/>
      <c r="G13" s="46"/>
    </row>
    <row r="14" spans="1:7" x14ac:dyDescent="0.25">
      <c r="A14" s="54"/>
      <c r="B14" s="52" t="s">
        <v>51</v>
      </c>
      <c r="C14" s="58"/>
      <c r="D14" s="59"/>
      <c r="E14" s="58"/>
      <c r="F14" s="57"/>
      <c r="G14" s="46"/>
    </row>
    <row r="15" spans="1:7" x14ac:dyDescent="0.25">
      <c r="A15" s="54"/>
      <c r="B15" s="52" t="s">
        <v>14</v>
      </c>
      <c r="C15" s="60">
        <v>800000</v>
      </c>
      <c r="D15" s="59"/>
      <c r="E15" s="60">
        <f>C42</f>
        <v>900000</v>
      </c>
      <c r="F15" s="57"/>
      <c r="G15" s="46"/>
    </row>
    <row r="16" spans="1:7" x14ac:dyDescent="0.25">
      <c r="A16" s="54" t="s">
        <v>16</v>
      </c>
      <c r="B16" s="52" t="s">
        <v>15</v>
      </c>
      <c r="C16" s="60">
        <v>600000</v>
      </c>
      <c r="D16" s="59"/>
      <c r="E16" s="60">
        <f>C43</f>
        <v>675000</v>
      </c>
      <c r="F16" s="57"/>
      <c r="G16" s="46"/>
    </row>
    <row r="17" spans="1:7" x14ac:dyDescent="0.25">
      <c r="A17" s="61" t="s">
        <v>17</v>
      </c>
      <c r="B17" s="52" t="s">
        <v>50</v>
      </c>
      <c r="C17" s="60">
        <f>C15-C16</f>
        <v>200000</v>
      </c>
      <c r="D17" s="64" t="s">
        <v>16</v>
      </c>
      <c r="E17" s="60">
        <f>E15-E16</f>
        <v>225000</v>
      </c>
      <c r="F17" s="65">
        <f>C17-E17</f>
        <v>-25000</v>
      </c>
      <c r="G17" s="46"/>
    </row>
    <row r="18" spans="1:7" x14ac:dyDescent="0.25">
      <c r="A18" s="54"/>
      <c r="B18" s="52"/>
      <c r="C18" s="58"/>
      <c r="D18" s="59"/>
      <c r="E18" s="58"/>
      <c r="F18" s="57"/>
      <c r="G18" s="46"/>
    </row>
    <row r="19" spans="1:7" x14ac:dyDescent="0.25">
      <c r="A19" s="54"/>
      <c r="B19" s="52" t="s">
        <v>52</v>
      </c>
      <c r="C19" s="58"/>
      <c r="D19" s="59"/>
      <c r="E19" s="58"/>
      <c r="F19" s="57"/>
      <c r="G19" s="46"/>
    </row>
    <row r="20" spans="1:7" x14ac:dyDescent="0.25">
      <c r="A20" s="54"/>
      <c r="B20" s="52" t="s">
        <v>14</v>
      </c>
      <c r="C20" s="60">
        <v>850000</v>
      </c>
      <c r="D20" s="59"/>
      <c r="E20" s="60">
        <f>C46</f>
        <v>1060000</v>
      </c>
      <c r="F20" s="57"/>
      <c r="G20" s="46"/>
    </row>
    <row r="21" spans="1:7" x14ac:dyDescent="0.25">
      <c r="A21" s="54" t="s">
        <v>16</v>
      </c>
      <c r="B21" s="52" t="s">
        <v>15</v>
      </c>
      <c r="C21" s="60">
        <v>875000</v>
      </c>
      <c r="D21" s="59"/>
      <c r="E21" s="60">
        <f>C47</f>
        <v>1100000</v>
      </c>
      <c r="F21" s="57"/>
      <c r="G21" s="46"/>
    </row>
    <row r="22" spans="1:7" x14ac:dyDescent="0.25">
      <c r="A22" s="61" t="s">
        <v>17</v>
      </c>
      <c r="B22" s="52" t="s">
        <v>50</v>
      </c>
      <c r="C22" s="60">
        <f>C20-C21</f>
        <v>-25000</v>
      </c>
      <c r="D22" s="64" t="s">
        <v>16</v>
      </c>
      <c r="E22" s="60">
        <f>E20-E21</f>
        <v>-40000</v>
      </c>
      <c r="F22" s="65">
        <f>C22-E22</f>
        <v>15000</v>
      </c>
      <c r="G22" s="46"/>
    </row>
    <row r="23" spans="1:7" x14ac:dyDescent="0.25">
      <c r="A23" s="54"/>
      <c r="B23" s="52"/>
      <c r="C23" s="58"/>
      <c r="D23" s="59"/>
      <c r="E23" s="58"/>
      <c r="F23" s="57"/>
      <c r="G23" s="46"/>
    </row>
    <row r="24" spans="1:7" x14ac:dyDescent="0.25">
      <c r="A24" s="54"/>
      <c r="B24" s="52" t="s">
        <v>94</v>
      </c>
      <c r="C24" s="60">
        <v>240000</v>
      </c>
      <c r="D24" s="66" t="s">
        <v>16</v>
      </c>
      <c r="E24" s="60">
        <f>C55</f>
        <v>192000</v>
      </c>
      <c r="F24" s="65">
        <f>C24-E24</f>
        <v>48000</v>
      </c>
      <c r="G24" s="46"/>
    </row>
    <row r="25" spans="1:7" x14ac:dyDescent="0.25">
      <c r="A25" s="54"/>
      <c r="B25" s="52"/>
      <c r="C25" s="52"/>
      <c r="D25" s="52"/>
      <c r="E25" s="52"/>
      <c r="F25" s="67"/>
      <c r="G25" s="46"/>
    </row>
    <row r="26" spans="1:7" x14ac:dyDescent="0.25">
      <c r="A26" s="54"/>
      <c r="B26" s="52" t="s">
        <v>100</v>
      </c>
      <c r="C26" s="52"/>
      <c r="D26" s="52"/>
      <c r="E26" s="52"/>
      <c r="F26" s="67"/>
      <c r="G26" s="46"/>
    </row>
    <row r="27" spans="1:7" x14ac:dyDescent="0.25">
      <c r="A27" s="54"/>
      <c r="B27" s="52" t="s">
        <v>95</v>
      </c>
      <c r="C27" s="60">
        <v>-310000</v>
      </c>
      <c r="D27" s="66" t="s">
        <v>16</v>
      </c>
      <c r="E27" s="60">
        <v>-330000</v>
      </c>
      <c r="F27" s="65">
        <f>C27-E27</f>
        <v>20000</v>
      </c>
      <c r="G27" s="46"/>
    </row>
    <row r="28" spans="1:7" x14ac:dyDescent="0.25">
      <c r="A28" s="54"/>
      <c r="B28" s="52"/>
      <c r="C28" s="52"/>
      <c r="D28" s="52"/>
      <c r="E28" s="52"/>
      <c r="F28" s="67"/>
      <c r="G28" s="46"/>
    </row>
    <row r="29" spans="1:7" x14ac:dyDescent="0.25">
      <c r="A29" s="54"/>
      <c r="B29" s="52" t="s">
        <v>98</v>
      </c>
      <c r="C29" s="52"/>
      <c r="D29" s="52"/>
      <c r="E29" s="52"/>
      <c r="F29" s="67"/>
      <c r="G29" s="46"/>
    </row>
    <row r="30" spans="1:7" x14ac:dyDescent="0.25">
      <c r="A30" s="54"/>
      <c r="B30" s="52" t="s">
        <v>96</v>
      </c>
      <c r="C30" s="60">
        <v>-260000</v>
      </c>
      <c r="D30" s="52"/>
      <c r="E30" s="60"/>
      <c r="F30" s="67"/>
      <c r="G30" s="46"/>
    </row>
    <row r="31" spans="1:7" x14ac:dyDescent="0.25">
      <c r="A31" s="54"/>
      <c r="B31" s="52"/>
      <c r="C31" s="58"/>
      <c r="D31" s="59"/>
      <c r="E31" s="58"/>
      <c r="F31" s="57"/>
      <c r="G31" s="46"/>
    </row>
    <row r="32" spans="1:7" x14ac:dyDescent="0.25">
      <c r="A32" s="54"/>
      <c r="B32" s="52" t="s">
        <v>53</v>
      </c>
      <c r="C32" s="60">
        <f>C12+C17+C22+C24+C27+C30</f>
        <v>-75000</v>
      </c>
      <c r="D32" s="59"/>
      <c r="E32" s="60">
        <f>E27+E24+E22+E17+E12</f>
        <v>125000</v>
      </c>
      <c r="F32" s="57"/>
      <c r="G32" s="46"/>
    </row>
    <row r="33" spans="1:7" x14ac:dyDescent="0.25">
      <c r="A33" s="54"/>
      <c r="B33" s="52" t="s">
        <v>54</v>
      </c>
      <c r="C33" s="58"/>
      <c r="D33" s="59"/>
      <c r="E33" s="58"/>
      <c r="F33" s="60">
        <f>SUM(F12:F32)</f>
        <v>60000</v>
      </c>
      <c r="G33" s="46"/>
    </row>
    <row r="34" spans="1:7" x14ac:dyDescent="0.25">
      <c r="A34" s="68"/>
      <c r="B34" s="52"/>
      <c r="C34" s="58"/>
      <c r="D34" s="59"/>
      <c r="E34" s="58"/>
      <c r="F34" s="57"/>
      <c r="G34" s="46"/>
    </row>
    <row r="35" spans="1:7" x14ac:dyDescent="0.25">
      <c r="A35" s="68"/>
      <c r="B35" s="52" t="s">
        <v>7</v>
      </c>
      <c r="C35" s="60"/>
      <c r="D35" s="59"/>
      <c r="E35" s="60">
        <f>E32*0.22</f>
        <v>27500</v>
      </c>
      <c r="F35" s="57"/>
      <c r="G35" s="46"/>
    </row>
    <row r="36" spans="1:7" x14ac:dyDescent="0.25">
      <c r="A36" s="68"/>
      <c r="B36" s="52" t="s">
        <v>55</v>
      </c>
      <c r="C36" s="60">
        <f>-C32*0.22</f>
        <v>16500</v>
      </c>
      <c r="D36" s="59"/>
      <c r="E36" s="60"/>
      <c r="F36" s="57"/>
      <c r="G36" s="46"/>
    </row>
    <row r="37" spans="1:7" x14ac:dyDescent="0.25">
      <c r="A37" s="69"/>
      <c r="B37" s="70"/>
      <c r="C37" s="71"/>
      <c r="D37" s="72"/>
      <c r="E37" s="71"/>
      <c r="F37" s="73"/>
      <c r="G37" s="46"/>
    </row>
    <row r="39" spans="1:7" x14ac:dyDescent="0.25">
      <c r="B39" s="44" t="s">
        <v>97</v>
      </c>
    </row>
    <row r="41" spans="1:7" x14ac:dyDescent="0.25">
      <c r="B41" s="126" t="s">
        <v>130</v>
      </c>
    </row>
    <row r="42" spans="1:7" x14ac:dyDescent="0.25">
      <c r="B42" s="45" t="s">
        <v>131</v>
      </c>
      <c r="C42" s="46">
        <f>75000+825000</f>
        <v>900000</v>
      </c>
    </row>
    <row r="43" spans="1:7" x14ac:dyDescent="0.25">
      <c r="B43" s="45" t="s">
        <v>132</v>
      </c>
      <c r="C43" s="46">
        <f>75000+600000</f>
        <v>675000</v>
      </c>
    </row>
    <row r="45" spans="1:7" x14ac:dyDescent="0.25">
      <c r="B45" s="126" t="s">
        <v>133</v>
      </c>
    </row>
    <row r="46" spans="1:7" x14ac:dyDescent="0.25">
      <c r="B46" s="45" t="s">
        <v>134</v>
      </c>
      <c r="C46" s="46">
        <f>1120000-60000</f>
        <v>1060000</v>
      </c>
    </row>
    <row r="47" spans="1:7" x14ac:dyDescent="0.25">
      <c r="B47" s="45" t="s">
        <v>135</v>
      </c>
      <c r="C47" s="46">
        <f>1120000-20000</f>
        <v>1100000</v>
      </c>
    </row>
    <row r="50" spans="1:13" x14ac:dyDescent="0.25">
      <c r="A50" s="129"/>
      <c r="B50" s="126" t="s">
        <v>136</v>
      </c>
    </row>
    <row r="51" spans="1:13" x14ac:dyDescent="0.25">
      <c r="A51" s="129"/>
      <c r="B51" s="45" t="s">
        <v>137</v>
      </c>
      <c r="C51" s="46">
        <v>300000</v>
      </c>
    </row>
    <row r="52" spans="1:13" x14ac:dyDescent="0.25">
      <c r="A52" s="129" t="s">
        <v>16</v>
      </c>
      <c r="B52" s="45" t="s">
        <v>138</v>
      </c>
      <c r="C52" s="127">
        <f>C51*0.2</f>
        <v>60000</v>
      </c>
    </row>
    <row r="53" spans="1:13" s="7" customFormat="1" ht="20.25" x14ac:dyDescent="0.3">
      <c r="A53" s="130" t="s">
        <v>17</v>
      </c>
      <c r="B53" s="45" t="s">
        <v>139</v>
      </c>
      <c r="C53" s="46">
        <f>C51-C52</f>
        <v>240000</v>
      </c>
      <c r="D53" s="47"/>
      <c r="E53" s="46"/>
      <c r="F53" s="46"/>
      <c r="G53" s="45"/>
      <c r="H53" s="45"/>
      <c r="I53" s="45"/>
      <c r="J53" s="45"/>
      <c r="K53" s="45"/>
      <c r="L53" s="45"/>
      <c r="M53" s="45"/>
    </row>
    <row r="54" spans="1:13" x14ac:dyDescent="0.25">
      <c r="A54" s="129" t="s">
        <v>16</v>
      </c>
      <c r="B54" s="45" t="s">
        <v>140</v>
      </c>
      <c r="C54" s="46">
        <f>C53*0.2</f>
        <v>48000</v>
      </c>
    </row>
    <row r="55" spans="1:13" s="7" customFormat="1" ht="20.25" x14ac:dyDescent="0.3">
      <c r="A55" s="130" t="s">
        <v>17</v>
      </c>
      <c r="B55" s="45" t="s">
        <v>141</v>
      </c>
      <c r="C55" s="128">
        <f>C53-C54</f>
        <v>192000</v>
      </c>
      <c r="D55" s="47"/>
      <c r="E55" s="46"/>
      <c r="F55" s="46"/>
      <c r="G55" s="45"/>
      <c r="H55" s="45"/>
      <c r="I55" s="45"/>
      <c r="J55" s="45"/>
      <c r="K55" s="45"/>
    </row>
    <row r="57" spans="1:13" x14ac:dyDescent="0.25">
      <c r="B57" s="44" t="s">
        <v>142</v>
      </c>
    </row>
    <row r="59" spans="1:13" x14ac:dyDescent="0.25">
      <c r="A59" s="133">
        <v>1</v>
      </c>
      <c r="B59" s="45" t="s">
        <v>143</v>
      </c>
      <c r="C59" s="46">
        <v>560000</v>
      </c>
    </row>
    <row r="60" spans="1:13" x14ac:dyDescent="0.25">
      <c r="B60" s="131" t="s">
        <v>144</v>
      </c>
    </row>
    <row r="61" spans="1:13" x14ac:dyDescent="0.25">
      <c r="A61" s="47"/>
      <c r="B61" s="134" t="s">
        <v>155</v>
      </c>
      <c r="C61" s="46">
        <v>25000</v>
      </c>
    </row>
    <row r="62" spans="1:13" x14ac:dyDescent="0.25">
      <c r="A62" s="47"/>
      <c r="B62" s="134" t="s">
        <v>156</v>
      </c>
      <c r="C62" s="46">
        <v>6500</v>
      </c>
    </row>
    <row r="63" spans="1:13" x14ac:dyDescent="0.25">
      <c r="A63" s="47"/>
      <c r="B63" s="132" t="s">
        <v>157</v>
      </c>
      <c r="C63" s="127">
        <v>8000</v>
      </c>
    </row>
    <row r="64" spans="1:13" s="7" customFormat="1" ht="20.25" x14ac:dyDescent="0.3">
      <c r="A64" s="47"/>
      <c r="B64" s="45" t="s">
        <v>145</v>
      </c>
      <c r="C64" s="46">
        <f>C59+C61+C62-C63</f>
        <v>583500</v>
      </c>
      <c r="D64" s="47"/>
      <c r="E64" s="46"/>
      <c r="F64" s="46"/>
      <c r="G64" s="45"/>
      <c r="H64" s="45"/>
      <c r="I64" s="45"/>
      <c r="J64" s="45"/>
      <c r="K64" s="45"/>
      <c r="L64" s="45"/>
      <c r="M64" s="45"/>
    </row>
    <row r="65" spans="1:13" x14ac:dyDescent="0.25">
      <c r="A65" s="130" t="s">
        <v>24</v>
      </c>
      <c r="B65" s="45" t="s">
        <v>146</v>
      </c>
      <c r="C65" s="46">
        <f>F33</f>
        <v>60000</v>
      </c>
    </row>
    <row r="66" spans="1:13" x14ac:dyDescent="0.25">
      <c r="A66" s="129" t="s">
        <v>16</v>
      </c>
      <c r="B66" s="45" t="s">
        <v>147</v>
      </c>
      <c r="C66" s="46">
        <v>260000</v>
      </c>
    </row>
    <row r="67" spans="1:13" s="7" customFormat="1" ht="20.25" x14ac:dyDescent="0.3">
      <c r="A67" s="130" t="s">
        <v>17</v>
      </c>
      <c r="B67" s="45" t="s">
        <v>148</v>
      </c>
      <c r="C67" s="128">
        <f>C64+C65-C66</f>
        <v>383500</v>
      </c>
      <c r="D67" s="47"/>
      <c r="E67" s="46"/>
      <c r="F67" s="46"/>
      <c r="G67" s="45"/>
      <c r="H67" s="45"/>
      <c r="I67" s="45"/>
      <c r="J67" s="45"/>
      <c r="K67" s="45"/>
      <c r="L67" s="45"/>
      <c r="M67" s="45"/>
    </row>
    <row r="68" spans="1:13" x14ac:dyDescent="0.25">
      <c r="A68" s="47"/>
    </row>
    <row r="69" spans="1:13" x14ac:dyDescent="0.25">
      <c r="A69" s="47"/>
      <c r="B69" s="45" t="s">
        <v>149</v>
      </c>
      <c r="C69" s="127">
        <f>C67*0.22</f>
        <v>84370</v>
      </c>
    </row>
    <row r="70" spans="1:13" x14ac:dyDescent="0.25">
      <c r="A70" s="47"/>
    </row>
    <row r="71" spans="1:13" x14ac:dyDescent="0.25">
      <c r="A71" s="133">
        <v>2</v>
      </c>
      <c r="B71" s="45" t="s">
        <v>150</v>
      </c>
      <c r="C71" s="127">
        <f>125000*0.22</f>
        <v>27500</v>
      </c>
    </row>
    <row r="72" spans="1:13" x14ac:dyDescent="0.25">
      <c r="A72" s="47"/>
    </row>
    <row r="73" spans="1:13" x14ac:dyDescent="0.25">
      <c r="A73" s="133">
        <v>3</v>
      </c>
      <c r="B73" s="45" t="s">
        <v>8</v>
      </c>
      <c r="C73" s="46">
        <f>C69</f>
        <v>84370</v>
      </c>
    </row>
    <row r="74" spans="1:13" x14ac:dyDescent="0.25">
      <c r="A74" s="130" t="s">
        <v>24</v>
      </c>
      <c r="B74" s="45" t="s">
        <v>151</v>
      </c>
      <c r="C74" s="46">
        <f>E35+C36</f>
        <v>44000</v>
      </c>
    </row>
    <row r="75" spans="1:13" s="7" customFormat="1" ht="20.25" x14ac:dyDescent="0.3">
      <c r="A75" s="130" t="s">
        <v>17</v>
      </c>
      <c r="B75" s="45" t="s">
        <v>22</v>
      </c>
      <c r="C75" s="128">
        <f>SUM(C73:C74)</f>
        <v>128370</v>
      </c>
      <c r="D75" s="47"/>
      <c r="E75" s="46"/>
      <c r="F75" s="46"/>
      <c r="G75" s="45"/>
      <c r="H75" s="45"/>
      <c r="I75" s="45"/>
      <c r="J75" s="45"/>
      <c r="K75" s="45"/>
      <c r="L75" s="45"/>
      <c r="M75" s="45"/>
    </row>
    <row r="76" spans="1:13" x14ac:dyDescent="0.25">
      <c r="A76" s="47"/>
    </row>
    <row r="77" spans="1:13" x14ac:dyDescent="0.25">
      <c r="A77" s="47"/>
      <c r="B77" s="45" t="s">
        <v>158</v>
      </c>
    </row>
    <row r="78" spans="1:13" x14ac:dyDescent="0.25">
      <c r="A78" s="47"/>
      <c r="B78" s="45" t="s">
        <v>152</v>
      </c>
    </row>
    <row r="79" spans="1:13" x14ac:dyDescent="0.25">
      <c r="A79" s="47"/>
      <c r="B79" s="45" t="s">
        <v>159</v>
      </c>
    </row>
    <row r="80" spans="1:13" x14ac:dyDescent="0.25">
      <c r="A80" s="47"/>
    </row>
    <row r="81" spans="1:14" x14ac:dyDescent="0.25">
      <c r="A81" s="133">
        <v>4</v>
      </c>
      <c r="B81" s="45" t="s">
        <v>153</v>
      </c>
      <c r="C81" s="46">
        <v>560000</v>
      </c>
    </row>
    <row r="82" spans="1:14" x14ac:dyDescent="0.25">
      <c r="A82" s="129" t="s">
        <v>16</v>
      </c>
      <c r="B82" s="45" t="s">
        <v>22</v>
      </c>
      <c r="C82" s="46">
        <f>C75</f>
        <v>128370</v>
      </c>
    </row>
    <row r="83" spans="1:14" s="7" customFormat="1" ht="20.25" x14ac:dyDescent="0.3">
      <c r="A83" s="130" t="s">
        <v>17</v>
      </c>
      <c r="B83" s="45" t="s">
        <v>154</v>
      </c>
      <c r="C83" s="128">
        <f>C81-C82</f>
        <v>431630</v>
      </c>
      <c r="D83" s="47"/>
      <c r="E83" s="46"/>
      <c r="F83" s="46"/>
      <c r="G83" s="45"/>
      <c r="H83" s="45"/>
      <c r="I83" s="45"/>
      <c r="J83" s="45"/>
      <c r="K83" s="45"/>
      <c r="L83" s="45"/>
      <c r="M83" s="45"/>
      <c r="N83" s="45"/>
    </row>
    <row r="84" spans="1:14" x14ac:dyDescent="0.25">
      <c r="A84" s="47"/>
    </row>
    <row r="85" spans="1:14" x14ac:dyDescent="0.25">
      <c r="A85" s="47"/>
      <c r="B85" s="45" t="s">
        <v>160</v>
      </c>
    </row>
    <row r="86" spans="1:14" x14ac:dyDescent="0.25">
      <c r="A86" s="47"/>
    </row>
    <row r="87" spans="1:14" x14ac:dyDescent="0.25">
      <c r="A87" s="47"/>
    </row>
    <row r="88" spans="1:14" x14ac:dyDescent="0.25">
      <c r="A88" s="47"/>
    </row>
    <row r="89" spans="1:14" x14ac:dyDescent="0.25">
      <c r="A89" s="47"/>
    </row>
    <row r="90" spans="1:14" x14ac:dyDescent="0.25">
      <c r="A90" s="47"/>
    </row>
    <row r="91" spans="1:14" x14ac:dyDescent="0.25">
      <c r="A91" s="47"/>
    </row>
    <row r="92" spans="1:14" x14ac:dyDescent="0.25">
      <c r="A92" s="47"/>
    </row>
    <row r="93" spans="1:14" x14ac:dyDescent="0.25">
      <c r="A93" s="47"/>
    </row>
    <row r="94" spans="1:14" x14ac:dyDescent="0.25">
      <c r="A94" s="47"/>
    </row>
  </sheetData>
  <mergeCells count="3">
    <mergeCell ref="C5:E5"/>
    <mergeCell ref="C6:E6"/>
    <mergeCell ref="C7:E7"/>
  </mergeCells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Footer>&amp;CSide &amp;P av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4C1FB-2CAC-400A-A222-11F8398CF086}">
  <dimension ref="A1:I71"/>
  <sheetViews>
    <sheetView showGridLines="0" topLeftCell="A49" workbookViewId="0">
      <selection activeCell="C68" sqref="C68"/>
    </sheetView>
  </sheetViews>
  <sheetFormatPr baseColWidth="10" defaultRowHeight="15.75" x14ac:dyDescent="0.25"/>
  <cols>
    <col min="1" max="1" width="4.7109375" style="223" customWidth="1"/>
    <col min="2" max="2" width="1.5703125" style="223" customWidth="1"/>
    <col min="3" max="16384" width="11.42578125" style="223"/>
  </cols>
  <sheetData>
    <row r="1" spans="1:9" x14ac:dyDescent="0.25">
      <c r="A1" s="258" t="s">
        <v>242</v>
      </c>
    </row>
    <row r="3" spans="1:9" x14ac:dyDescent="0.25">
      <c r="A3" s="223">
        <v>1</v>
      </c>
      <c r="C3" s="306" t="s">
        <v>241</v>
      </c>
      <c r="D3" s="306"/>
      <c r="E3" s="306"/>
      <c r="F3" s="306"/>
      <c r="G3" s="306"/>
      <c r="H3" s="306"/>
      <c r="I3" s="306"/>
    </row>
    <row r="4" spans="1:9" x14ac:dyDescent="0.25">
      <c r="C4" s="306" t="s">
        <v>240</v>
      </c>
      <c r="D4" s="306"/>
      <c r="E4" s="306"/>
      <c r="F4" s="306"/>
      <c r="G4" s="306"/>
      <c r="H4" s="306"/>
      <c r="I4" s="306"/>
    </row>
    <row r="5" spans="1:9" x14ac:dyDescent="0.25">
      <c r="C5" s="306" t="s">
        <v>239</v>
      </c>
      <c r="D5" s="306"/>
      <c r="E5" s="306"/>
      <c r="F5" s="306"/>
      <c r="G5" s="306"/>
      <c r="H5" s="306"/>
      <c r="I5" s="306"/>
    </row>
    <row r="6" spans="1:9" x14ac:dyDescent="0.25">
      <c r="C6" s="306" t="s">
        <v>238</v>
      </c>
      <c r="D6" s="306"/>
      <c r="E6" s="306"/>
      <c r="F6" s="306"/>
      <c r="G6" s="306"/>
      <c r="H6" s="306"/>
      <c r="I6" s="306"/>
    </row>
    <row r="7" spans="1:9" x14ac:dyDescent="0.25">
      <c r="C7" s="306"/>
      <c r="D7" s="306"/>
      <c r="E7" s="306"/>
      <c r="F7" s="306"/>
      <c r="G7" s="306"/>
      <c r="H7" s="306"/>
      <c r="I7" s="306"/>
    </row>
    <row r="8" spans="1:9" x14ac:dyDescent="0.25">
      <c r="C8" s="306" t="s">
        <v>237</v>
      </c>
      <c r="D8" s="306"/>
      <c r="E8" s="306"/>
      <c r="F8" s="306"/>
      <c r="G8" s="306"/>
      <c r="H8" s="306"/>
      <c r="I8" s="306"/>
    </row>
    <row r="9" spans="1:9" x14ac:dyDescent="0.25">
      <c r="C9" s="306" t="s">
        <v>236</v>
      </c>
      <c r="D9" s="306"/>
      <c r="E9" s="306"/>
      <c r="F9" s="306"/>
      <c r="G9" s="306"/>
      <c r="H9" s="306"/>
      <c r="I9" s="306"/>
    </row>
    <row r="10" spans="1:9" x14ac:dyDescent="0.25">
      <c r="C10" s="306"/>
      <c r="D10" s="306"/>
      <c r="E10" s="306"/>
      <c r="F10" s="306"/>
      <c r="G10" s="306"/>
      <c r="H10" s="306"/>
      <c r="I10" s="306"/>
    </row>
    <row r="11" spans="1:9" x14ac:dyDescent="0.25">
      <c r="A11" s="223">
        <v>2</v>
      </c>
      <c r="C11" s="306" t="s">
        <v>297</v>
      </c>
      <c r="D11" s="306"/>
      <c r="E11" s="306"/>
      <c r="F11" s="306"/>
      <c r="G11" s="306"/>
      <c r="H11" s="306"/>
      <c r="I11" s="306"/>
    </row>
    <row r="12" spans="1:9" x14ac:dyDescent="0.25">
      <c r="C12" s="306" t="s">
        <v>235</v>
      </c>
      <c r="D12" s="306"/>
      <c r="E12" s="306"/>
      <c r="F12" s="306"/>
      <c r="G12" s="306"/>
      <c r="H12" s="306"/>
      <c r="I12" s="306"/>
    </row>
    <row r="13" spans="1:9" x14ac:dyDescent="0.25">
      <c r="C13" s="306"/>
      <c r="D13" s="306"/>
      <c r="E13" s="306"/>
      <c r="F13" s="306"/>
      <c r="G13" s="306"/>
      <c r="H13" s="306"/>
      <c r="I13" s="306"/>
    </row>
    <row r="14" spans="1:9" x14ac:dyDescent="0.25">
      <c r="A14" s="223">
        <v>3</v>
      </c>
      <c r="C14" s="306" t="s">
        <v>234</v>
      </c>
      <c r="D14" s="306"/>
      <c r="E14" s="306"/>
      <c r="F14" s="306"/>
      <c r="G14" s="306"/>
      <c r="H14" s="306"/>
      <c r="I14" s="306"/>
    </row>
    <row r="15" spans="1:9" x14ac:dyDescent="0.25">
      <c r="C15" s="306" t="s">
        <v>233</v>
      </c>
      <c r="D15" s="306"/>
      <c r="E15" s="306"/>
      <c r="F15" s="306"/>
      <c r="G15" s="306"/>
      <c r="H15" s="306"/>
      <c r="I15" s="306"/>
    </row>
    <row r="16" spans="1:9" x14ac:dyDescent="0.25">
      <c r="C16" s="306" t="s">
        <v>232</v>
      </c>
      <c r="D16" s="306"/>
      <c r="E16" s="306"/>
      <c r="F16" s="306"/>
      <c r="G16" s="306"/>
      <c r="H16" s="306"/>
      <c r="I16" s="306"/>
    </row>
    <row r="17" spans="1:9" x14ac:dyDescent="0.25">
      <c r="C17" s="306" t="s">
        <v>231</v>
      </c>
      <c r="D17" s="306"/>
      <c r="E17" s="306"/>
      <c r="F17" s="306"/>
      <c r="G17" s="306"/>
      <c r="H17" s="306"/>
      <c r="I17" s="306"/>
    </row>
    <row r="18" spans="1:9" x14ac:dyDescent="0.25">
      <c r="C18" s="306" t="s">
        <v>230</v>
      </c>
      <c r="D18" s="306"/>
      <c r="E18" s="306"/>
      <c r="F18" s="306"/>
      <c r="G18" s="306"/>
      <c r="H18" s="306"/>
      <c r="I18" s="306"/>
    </row>
    <row r="19" spans="1:9" x14ac:dyDescent="0.25">
      <c r="C19" s="306"/>
      <c r="D19" s="306"/>
      <c r="E19" s="306"/>
      <c r="F19" s="306"/>
      <c r="G19" s="306"/>
      <c r="H19" s="306"/>
      <c r="I19" s="306"/>
    </row>
    <row r="20" spans="1:9" x14ac:dyDescent="0.25">
      <c r="A20" s="223">
        <v>4</v>
      </c>
      <c r="C20" s="306" t="s">
        <v>229</v>
      </c>
      <c r="D20" s="306"/>
      <c r="E20" s="306"/>
      <c r="F20" s="306"/>
      <c r="G20" s="306"/>
      <c r="H20" s="306"/>
      <c r="I20" s="306"/>
    </row>
    <row r="21" spans="1:9" x14ac:dyDescent="0.25">
      <c r="C21" s="306" t="s">
        <v>228</v>
      </c>
      <c r="D21" s="306"/>
      <c r="E21" s="306"/>
      <c r="F21" s="306"/>
      <c r="G21" s="306"/>
      <c r="H21" s="306"/>
      <c r="I21" s="306"/>
    </row>
    <row r="22" spans="1:9" x14ac:dyDescent="0.25">
      <c r="C22" s="306" t="s">
        <v>295</v>
      </c>
      <c r="D22" s="306"/>
      <c r="E22" s="306"/>
      <c r="F22" s="306"/>
      <c r="G22" s="306"/>
      <c r="H22" s="306"/>
      <c r="I22" s="306"/>
    </row>
    <row r="23" spans="1:9" x14ac:dyDescent="0.25">
      <c r="C23" s="306"/>
      <c r="D23" s="306"/>
      <c r="E23" s="306"/>
      <c r="F23" s="306"/>
      <c r="G23" s="306"/>
      <c r="H23" s="306"/>
      <c r="I23" s="306"/>
    </row>
    <row r="24" spans="1:9" x14ac:dyDescent="0.25">
      <c r="A24" s="223">
        <v>5</v>
      </c>
      <c r="C24" s="306" t="s">
        <v>227</v>
      </c>
      <c r="D24" s="306"/>
      <c r="E24" s="306"/>
      <c r="F24" s="306"/>
      <c r="G24" s="306"/>
      <c r="H24" s="306"/>
      <c r="I24" s="306"/>
    </row>
    <row r="25" spans="1:9" x14ac:dyDescent="0.25">
      <c r="C25" s="306" t="s">
        <v>226</v>
      </c>
      <c r="D25" s="306"/>
      <c r="E25" s="306"/>
      <c r="F25" s="306"/>
      <c r="G25" s="306"/>
      <c r="H25" s="306"/>
      <c r="I25" s="306"/>
    </row>
    <row r="26" spans="1:9" x14ac:dyDescent="0.25">
      <c r="C26" s="306"/>
      <c r="D26" s="306"/>
      <c r="E26" s="306"/>
      <c r="F26" s="306"/>
      <c r="G26" s="306"/>
      <c r="H26" s="306"/>
      <c r="I26" s="306"/>
    </row>
    <row r="27" spans="1:9" x14ac:dyDescent="0.25">
      <c r="A27" s="223">
        <v>6</v>
      </c>
      <c r="C27" s="306" t="s">
        <v>225</v>
      </c>
      <c r="D27" s="306"/>
      <c r="E27" s="306"/>
      <c r="F27" s="306"/>
      <c r="G27" s="306"/>
      <c r="H27" s="306"/>
      <c r="I27" s="306"/>
    </row>
    <row r="28" spans="1:9" x14ac:dyDescent="0.25">
      <c r="C28" s="306" t="s">
        <v>224</v>
      </c>
      <c r="D28" s="306"/>
      <c r="E28" s="306"/>
      <c r="F28" s="306"/>
      <c r="G28" s="306"/>
      <c r="H28" s="306"/>
      <c r="I28" s="306"/>
    </row>
    <row r="29" spans="1:9" x14ac:dyDescent="0.25">
      <c r="C29" s="306" t="s">
        <v>223</v>
      </c>
      <c r="D29" s="306"/>
      <c r="E29" s="306"/>
      <c r="F29" s="306"/>
      <c r="G29" s="306"/>
      <c r="H29" s="306"/>
      <c r="I29" s="306"/>
    </row>
    <row r="30" spans="1:9" x14ac:dyDescent="0.25">
      <c r="C30" s="306" t="s">
        <v>222</v>
      </c>
      <c r="D30" s="306"/>
      <c r="E30" s="306"/>
      <c r="F30" s="306"/>
      <c r="G30" s="306"/>
      <c r="H30" s="306"/>
      <c r="I30" s="306"/>
    </row>
    <row r="31" spans="1:9" x14ac:dyDescent="0.25">
      <c r="C31" s="306" t="s">
        <v>221</v>
      </c>
      <c r="D31" s="306"/>
      <c r="E31" s="306"/>
      <c r="F31" s="306"/>
      <c r="G31" s="306"/>
      <c r="H31" s="306"/>
      <c r="I31" s="306"/>
    </row>
    <row r="32" spans="1:9" x14ac:dyDescent="0.25">
      <c r="C32" s="306"/>
      <c r="D32" s="306"/>
      <c r="E32" s="306"/>
      <c r="F32" s="306"/>
      <c r="G32" s="306"/>
      <c r="H32" s="306"/>
      <c r="I32" s="306"/>
    </row>
    <row r="33" spans="1:9" x14ac:dyDescent="0.25">
      <c r="C33" s="306" t="s">
        <v>220</v>
      </c>
      <c r="D33" s="306"/>
      <c r="E33" s="306"/>
      <c r="F33" s="306"/>
      <c r="G33" s="306"/>
      <c r="H33" s="306"/>
      <c r="I33" s="306"/>
    </row>
    <row r="34" spans="1:9" x14ac:dyDescent="0.25">
      <c r="C34" s="306"/>
      <c r="D34" s="306"/>
      <c r="E34" s="306"/>
      <c r="F34" s="306"/>
      <c r="G34" s="306"/>
      <c r="H34" s="306"/>
      <c r="I34" s="306"/>
    </row>
    <row r="35" spans="1:9" x14ac:dyDescent="0.25">
      <c r="C35" s="306" t="s">
        <v>219</v>
      </c>
      <c r="D35" s="306"/>
      <c r="E35" s="306"/>
      <c r="F35" s="306"/>
      <c r="G35" s="306"/>
      <c r="H35" s="306"/>
      <c r="I35" s="306"/>
    </row>
    <row r="36" spans="1:9" x14ac:dyDescent="0.25">
      <c r="C36" s="306" t="s">
        <v>218</v>
      </c>
      <c r="D36" s="306"/>
      <c r="E36" s="306"/>
      <c r="F36" s="306"/>
      <c r="G36" s="306"/>
      <c r="H36" s="306"/>
      <c r="I36" s="306"/>
    </row>
    <row r="37" spans="1:9" x14ac:dyDescent="0.25">
      <c r="C37" s="306"/>
      <c r="D37" s="306"/>
      <c r="E37" s="306"/>
      <c r="F37" s="306"/>
      <c r="G37" s="306"/>
      <c r="H37" s="306"/>
      <c r="I37" s="306"/>
    </row>
    <row r="38" spans="1:9" x14ac:dyDescent="0.25">
      <c r="C38" s="306" t="s">
        <v>217</v>
      </c>
      <c r="D38" s="306"/>
      <c r="E38" s="306"/>
      <c r="F38" s="306"/>
      <c r="G38" s="306"/>
      <c r="H38" s="306"/>
      <c r="I38" s="306"/>
    </row>
    <row r="39" spans="1:9" x14ac:dyDescent="0.25">
      <c r="C39" s="306"/>
      <c r="D39" s="306"/>
      <c r="E39" s="306"/>
      <c r="F39" s="306"/>
      <c r="G39" s="306"/>
      <c r="H39" s="306"/>
      <c r="I39" s="306"/>
    </row>
    <row r="40" spans="1:9" x14ac:dyDescent="0.25">
      <c r="A40" s="223">
        <v>7</v>
      </c>
      <c r="C40" s="306" t="s">
        <v>216</v>
      </c>
      <c r="D40" s="306"/>
      <c r="E40" s="306"/>
      <c r="F40" s="306"/>
      <c r="G40" s="306"/>
      <c r="H40" s="306"/>
      <c r="I40" s="306"/>
    </row>
    <row r="41" spans="1:9" x14ac:dyDescent="0.25">
      <c r="C41" s="306" t="s">
        <v>215</v>
      </c>
      <c r="D41" s="306"/>
      <c r="E41" s="306"/>
      <c r="F41" s="306"/>
      <c r="G41" s="306"/>
      <c r="H41" s="306"/>
      <c r="I41" s="306"/>
    </row>
    <row r="42" spans="1:9" x14ac:dyDescent="0.25">
      <c r="C42" s="306" t="s">
        <v>214</v>
      </c>
      <c r="D42" s="306"/>
      <c r="E42" s="306"/>
      <c r="F42" s="306"/>
      <c r="G42" s="306"/>
      <c r="H42" s="306"/>
      <c r="I42" s="306"/>
    </row>
    <row r="43" spans="1:9" x14ac:dyDescent="0.25">
      <c r="C43" s="306"/>
      <c r="D43" s="306"/>
      <c r="E43" s="306"/>
      <c r="F43" s="306"/>
      <c r="G43" s="306"/>
      <c r="H43" s="306"/>
      <c r="I43" s="306"/>
    </row>
    <row r="44" spans="1:9" x14ac:dyDescent="0.25">
      <c r="A44" s="223">
        <v>8</v>
      </c>
      <c r="C44" s="306" t="s">
        <v>298</v>
      </c>
      <c r="D44" s="306"/>
      <c r="E44" s="306"/>
      <c r="F44" s="306"/>
      <c r="G44" s="306"/>
      <c r="H44" s="306"/>
      <c r="I44" s="306"/>
    </row>
    <row r="45" spans="1:9" x14ac:dyDescent="0.25">
      <c r="C45" s="306" t="s">
        <v>213</v>
      </c>
      <c r="D45" s="306"/>
      <c r="E45" s="306"/>
      <c r="F45" s="306"/>
      <c r="G45" s="306"/>
      <c r="H45" s="306"/>
      <c r="I45" s="306"/>
    </row>
    <row r="46" spans="1:9" x14ac:dyDescent="0.25">
      <c r="C46" s="306" t="s">
        <v>212</v>
      </c>
      <c r="D46" s="306"/>
      <c r="E46" s="306"/>
      <c r="F46" s="306"/>
      <c r="G46" s="306"/>
      <c r="H46" s="306"/>
      <c r="I46" s="306"/>
    </row>
    <row r="47" spans="1:9" x14ac:dyDescent="0.25">
      <c r="C47" s="306"/>
      <c r="D47" s="306"/>
      <c r="E47" s="306"/>
      <c r="F47" s="306"/>
      <c r="G47" s="306"/>
      <c r="H47" s="306"/>
      <c r="I47" s="306"/>
    </row>
    <row r="48" spans="1:9" x14ac:dyDescent="0.25">
      <c r="C48" s="306" t="s">
        <v>211</v>
      </c>
      <c r="D48" s="306"/>
      <c r="E48" s="306"/>
      <c r="F48" s="306"/>
      <c r="G48" s="306"/>
      <c r="H48" s="306"/>
      <c r="I48" s="306"/>
    </row>
    <row r="49" spans="1:9" x14ac:dyDescent="0.25">
      <c r="C49" s="306"/>
      <c r="D49" s="306"/>
      <c r="E49" s="306"/>
      <c r="F49" s="306"/>
      <c r="G49" s="306"/>
      <c r="H49" s="306"/>
      <c r="I49" s="306"/>
    </row>
    <row r="50" spans="1:9" x14ac:dyDescent="0.25">
      <c r="A50" s="223">
        <v>9</v>
      </c>
      <c r="B50" s="223">
        <v>9</v>
      </c>
      <c r="C50" s="306" t="s">
        <v>290</v>
      </c>
      <c r="D50" s="306"/>
      <c r="E50" s="306"/>
      <c r="F50" s="306"/>
      <c r="G50" s="306"/>
      <c r="H50" s="306"/>
      <c r="I50" s="306"/>
    </row>
    <row r="51" spans="1:9" x14ac:dyDescent="0.25">
      <c r="C51" s="306" t="s">
        <v>210</v>
      </c>
      <c r="D51" s="306"/>
      <c r="E51" s="306"/>
      <c r="F51" s="306"/>
      <c r="G51" s="306"/>
      <c r="H51" s="306"/>
      <c r="I51" s="306"/>
    </row>
    <row r="52" spans="1:9" x14ac:dyDescent="0.25">
      <c r="C52" s="306"/>
      <c r="D52" s="306"/>
      <c r="E52" s="306"/>
      <c r="F52" s="306"/>
      <c r="G52" s="306"/>
      <c r="H52" s="306"/>
      <c r="I52" s="306"/>
    </row>
    <row r="53" spans="1:9" x14ac:dyDescent="0.25">
      <c r="A53" s="223">
        <v>10</v>
      </c>
      <c r="C53" s="306" t="s">
        <v>209</v>
      </c>
      <c r="D53" s="306"/>
      <c r="E53" s="306"/>
      <c r="F53" s="306"/>
      <c r="G53" s="306"/>
      <c r="H53" s="306"/>
      <c r="I53" s="306"/>
    </row>
    <row r="54" spans="1:9" x14ac:dyDescent="0.25">
      <c r="C54" s="306" t="s">
        <v>208</v>
      </c>
      <c r="D54" s="306"/>
      <c r="E54" s="306"/>
      <c r="F54" s="306"/>
      <c r="G54" s="306"/>
      <c r="H54" s="306"/>
      <c r="I54" s="306"/>
    </row>
    <row r="55" spans="1:9" x14ac:dyDescent="0.25">
      <c r="C55" s="306" t="s">
        <v>207</v>
      </c>
      <c r="D55" s="306"/>
      <c r="E55" s="306"/>
      <c r="F55" s="306"/>
      <c r="G55" s="306"/>
      <c r="H55" s="306"/>
      <c r="I55" s="306"/>
    </row>
    <row r="56" spans="1:9" x14ac:dyDescent="0.25">
      <c r="C56" s="306"/>
      <c r="D56" s="306"/>
      <c r="E56" s="306"/>
      <c r="F56" s="306"/>
      <c r="G56" s="306"/>
      <c r="H56" s="306"/>
      <c r="I56" s="306"/>
    </row>
    <row r="57" spans="1:9" x14ac:dyDescent="0.25">
      <c r="C57" s="306" t="s">
        <v>206</v>
      </c>
      <c r="D57" s="306"/>
      <c r="E57" s="306"/>
      <c r="F57" s="306"/>
      <c r="G57" s="306"/>
      <c r="H57" s="306"/>
      <c r="I57" s="306"/>
    </row>
    <row r="58" spans="1:9" x14ac:dyDescent="0.25">
      <c r="C58" s="306" t="s">
        <v>205</v>
      </c>
      <c r="D58" s="306"/>
      <c r="E58" s="306"/>
      <c r="F58" s="306"/>
      <c r="G58" s="306"/>
      <c r="H58" s="306"/>
      <c r="I58" s="306"/>
    </row>
    <row r="59" spans="1:9" x14ac:dyDescent="0.25">
      <c r="C59" s="306" t="s">
        <v>204</v>
      </c>
      <c r="D59" s="306"/>
      <c r="E59" s="306"/>
      <c r="F59" s="306"/>
      <c r="G59" s="306"/>
      <c r="H59" s="306"/>
      <c r="I59" s="306"/>
    </row>
    <row r="60" spans="1:9" x14ac:dyDescent="0.25">
      <c r="C60" s="306"/>
      <c r="D60" s="306"/>
      <c r="E60" s="306"/>
      <c r="F60" s="306"/>
      <c r="G60" s="306"/>
      <c r="H60" s="306"/>
      <c r="I60" s="306"/>
    </row>
    <row r="61" spans="1:9" x14ac:dyDescent="0.25">
      <c r="A61" s="223">
        <v>11</v>
      </c>
      <c r="C61" s="306" t="s">
        <v>203</v>
      </c>
      <c r="D61" s="306"/>
      <c r="E61" s="306"/>
      <c r="F61" s="306"/>
      <c r="G61" s="306"/>
      <c r="H61" s="306"/>
      <c r="I61" s="306"/>
    </row>
    <row r="62" spans="1:9" x14ac:dyDescent="0.25">
      <c r="C62" s="306"/>
      <c r="D62" s="306"/>
      <c r="E62" s="306"/>
      <c r="F62" s="306"/>
      <c r="G62" s="306"/>
      <c r="H62" s="306"/>
      <c r="I62" s="306"/>
    </row>
    <row r="63" spans="1:9" x14ac:dyDescent="0.25">
      <c r="A63" s="223">
        <v>12</v>
      </c>
      <c r="C63" s="306" t="s">
        <v>243</v>
      </c>
      <c r="D63" s="306"/>
      <c r="E63" s="306"/>
      <c r="F63" s="306"/>
      <c r="G63" s="306"/>
      <c r="H63" s="306"/>
      <c r="I63" s="306"/>
    </row>
    <row r="64" spans="1:9" x14ac:dyDescent="0.25">
      <c r="C64" s="306" t="s">
        <v>244</v>
      </c>
      <c r="D64" s="306"/>
      <c r="E64" s="306"/>
      <c r="F64" s="306"/>
      <c r="G64" s="306"/>
      <c r="H64" s="306"/>
      <c r="I64" s="306"/>
    </row>
    <row r="65" spans="3:9" x14ac:dyDescent="0.25">
      <c r="C65" s="306" t="s">
        <v>245</v>
      </c>
      <c r="D65" s="306"/>
      <c r="E65" s="306"/>
      <c r="F65" s="306"/>
      <c r="G65" s="306"/>
      <c r="H65" s="306"/>
      <c r="I65" s="306"/>
    </row>
    <row r="66" spans="3:9" x14ac:dyDescent="0.25">
      <c r="C66" s="306" t="s">
        <v>246</v>
      </c>
      <c r="D66" s="306"/>
      <c r="E66" s="306"/>
      <c r="F66" s="306"/>
      <c r="G66" s="306"/>
      <c r="H66" s="306"/>
      <c r="I66" s="306"/>
    </row>
    <row r="67" spans="3:9" x14ac:dyDescent="0.25">
      <c r="C67" s="306"/>
      <c r="D67" s="306"/>
      <c r="E67" s="306"/>
      <c r="F67" s="306"/>
      <c r="G67" s="306"/>
      <c r="H67" s="306"/>
      <c r="I67" s="306"/>
    </row>
    <row r="68" spans="3:9" x14ac:dyDescent="0.25">
      <c r="C68" s="306" t="s">
        <v>299</v>
      </c>
      <c r="D68" s="306"/>
      <c r="E68" s="306"/>
      <c r="F68" s="306"/>
      <c r="G68" s="306"/>
      <c r="H68" s="306"/>
      <c r="I68" s="306"/>
    </row>
    <row r="69" spans="3:9" x14ac:dyDescent="0.25">
      <c r="C69" s="306" t="s">
        <v>247</v>
      </c>
      <c r="D69" s="306"/>
      <c r="E69" s="306"/>
      <c r="F69" s="306"/>
      <c r="G69" s="306"/>
      <c r="H69" s="306"/>
      <c r="I69" s="306"/>
    </row>
    <row r="70" spans="3:9" x14ac:dyDescent="0.25">
      <c r="C70" s="306"/>
      <c r="D70" s="306"/>
      <c r="E70" s="306"/>
      <c r="F70" s="306"/>
      <c r="G70" s="306"/>
      <c r="H70" s="306"/>
      <c r="I70" s="306"/>
    </row>
    <row r="71" spans="3:9" x14ac:dyDescent="0.25">
      <c r="C71" s="306" t="s">
        <v>296</v>
      </c>
      <c r="D71" s="306"/>
      <c r="E71" s="306"/>
      <c r="F71" s="306"/>
      <c r="G71" s="306"/>
      <c r="H71" s="306"/>
      <c r="I71" s="30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4.22</vt:lpstr>
      <vt:lpstr>4.23</vt:lpstr>
      <vt:lpstr>4.24</vt:lpstr>
      <vt:lpstr>Oppgave 4.24 – Avskrivninger</vt:lpstr>
      <vt:lpstr>4.25 </vt:lpstr>
      <vt:lpstr>4.25 Resultat</vt:lpstr>
      <vt:lpstr>4.25e Forskjeller</vt:lpstr>
      <vt:lpstr>4.26</vt:lpstr>
      <vt:lpstr>4.27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2006-09-25T14:53:10Z</dcterms:created>
  <dcterms:modified xsi:type="dcterms:W3CDTF">2022-01-09T17:55:06Z</dcterms:modified>
</cp:coreProperties>
</file>