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8_{F04BC614-8B6B-4F71-AF3F-48758518BDE4}" xr6:coauthVersionLast="47" xr6:coauthVersionMax="47" xr10:uidLastSave="{00000000-0000-0000-0000-000000000000}"/>
  <bookViews>
    <workbookView xWindow="-120" yWindow="-120" windowWidth="38640" windowHeight="21120" firstSheet="4" activeTab="11" xr2:uid="{00000000-000D-0000-FFFF-FFFF00000000}"/>
  </bookViews>
  <sheets>
    <sheet name="Opp 1" sheetId="1" r:id="rId1"/>
    <sheet name="Opp 2" sheetId="2" r:id="rId2"/>
    <sheet name="Opp 3" sheetId="3" r:id="rId3"/>
    <sheet name="Opp 4" sheetId="7" r:id="rId4"/>
    <sheet name="Opp 5" sheetId="5" r:id="rId5"/>
    <sheet name="Opp 6" sheetId="4" r:id="rId6"/>
    <sheet name="Opp 7" sheetId="9" r:id="rId7"/>
    <sheet name="Opp 8" sheetId="8" r:id="rId8"/>
    <sheet name="Opp 9" sheetId="14" r:id="rId9"/>
    <sheet name="Opp 10" sheetId="13" r:id="rId10"/>
    <sheet name="Opp 11" sheetId="12" r:id="rId11"/>
    <sheet name="Opp 12" sheetId="15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5" l="1"/>
  <c r="B17" i="8"/>
  <c r="B18" i="8" s="1"/>
  <c r="C30" i="15"/>
  <c r="D30" i="15"/>
  <c r="E30" i="15"/>
  <c r="B30" i="15"/>
  <c r="B11" i="8"/>
  <c r="B36" i="9"/>
  <c r="B30" i="9"/>
  <c r="B18" i="9"/>
  <c r="B12" i="9"/>
  <c r="B5" i="7"/>
  <c r="E5" i="12"/>
  <c r="F5" i="12"/>
  <c r="G5" i="12"/>
  <c r="H5" i="12"/>
  <c r="I5" i="12"/>
  <c r="J5" i="12"/>
  <c r="K5" i="12"/>
  <c r="L5" i="12"/>
  <c r="D5" i="12"/>
  <c r="B29" i="14"/>
  <c r="B7" i="12" l="1"/>
  <c r="C34" i="14"/>
  <c r="C35" i="14"/>
  <c r="C36" i="14"/>
  <c r="C37" i="14"/>
  <c r="C38" i="14"/>
  <c r="C39" i="14"/>
  <c r="C40" i="14"/>
  <c r="C41" i="14"/>
  <c r="C42" i="14"/>
  <c r="C33" i="14"/>
  <c r="B5" i="15" l="1"/>
  <c r="B5" i="1" l="1"/>
  <c r="B6" i="1"/>
  <c r="B7" i="1"/>
  <c r="B8" i="1"/>
  <c r="B9" i="1"/>
  <c r="B10" i="1"/>
  <c r="B11" i="1"/>
  <c r="B12" i="1"/>
  <c r="B13" i="1"/>
  <c r="B14" i="1"/>
  <c r="B6" i="9"/>
  <c r="B24" i="9"/>
  <c r="B38" i="9"/>
  <c r="B5" i="8"/>
  <c r="B25" i="8"/>
  <c r="B26" i="8" s="1"/>
  <c r="B28" i="14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D32" i="14"/>
  <c r="E32" i="14"/>
  <c r="D33" i="14"/>
  <c r="D34" i="14"/>
  <c r="D35" i="14"/>
  <c r="D36" i="14"/>
  <c r="D37" i="14"/>
  <c r="D38" i="14"/>
  <c r="D39" i="14"/>
  <c r="D40" i="14"/>
  <c r="D41" i="14"/>
  <c r="D42" i="14"/>
  <c r="B6" i="14"/>
  <c r="D10" i="14"/>
  <c r="E10" i="14" s="1"/>
  <c r="D11" i="14"/>
  <c r="D12" i="14"/>
  <c r="D13" i="14"/>
  <c r="D14" i="14"/>
  <c r="D15" i="14"/>
  <c r="D16" i="14"/>
  <c r="D17" i="14"/>
  <c r="D18" i="14"/>
  <c r="D19" i="14"/>
  <c r="D20" i="14"/>
  <c r="B4" i="13"/>
  <c r="B7" i="13"/>
  <c r="B10" i="13" s="1"/>
  <c r="B5" i="2"/>
  <c r="B6" i="2"/>
  <c r="C5" i="3"/>
  <c r="C6" i="3"/>
  <c r="B4" i="5"/>
  <c r="B3" i="4"/>
  <c r="B5" i="4"/>
  <c r="C12" i="14" l="1"/>
  <c r="C13" i="14"/>
  <c r="C14" i="14"/>
  <c r="C15" i="14"/>
  <c r="C16" i="14"/>
  <c r="C17" i="14"/>
  <c r="C18" i="14"/>
  <c r="C19" i="14"/>
  <c r="C20" i="14"/>
  <c r="C11" i="14"/>
  <c r="B12" i="14"/>
  <c r="B13" i="14"/>
  <c r="B14" i="14"/>
  <c r="B15" i="14"/>
  <c r="B16" i="14"/>
  <c r="B17" i="14"/>
  <c r="B18" i="14"/>
  <c r="B19" i="14"/>
  <c r="B20" i="14"/>
  <c r="B11" i="14"/>
  <c r="B7" i="14"/>
  <c r="E36" i="14"/>
  <c r="E33" i="14"/>
  <c r="C7" i="3"/>
  <c r="E42" i="14"/>
  <c r="E37" i="14"/>
  <c r="E34" i="14"/>
  <c r="E40" i="14"/>
  <c r="E38" i="14"/>
  <c r="E39" i="14"/>
  <c r="E35" i="14"/>
  <c r="E41" i="14"/>
  <c r="E11" i="14" l="1"/>
  <c r="E43" i="14"/>
  <c r="E12" i="14"/>
  <c r="E13" i="14" l="1"/>
  <c r="E14" i="14" l="1"/>
  <c r="E15" i="14" l="1"/>
  <c r="E16" i="14" l="1"/>
  <c r="E17" i="14" l="1"/>
  <c r="E18" i="14" l="1"/>
  <c r="E19" i="14" l="1"/>
  <c r="E20" i="14"/>
  <c r="E21" i="14" l="1"/>
</calcChain>
</file>

<file path=xl/sharedStrings.xml><?xml version="1.0" encoding="utf-8"?>
<sst xmlns="http://schemas.openxmlformats.org/spreadsheetml/2006/main" count="130" uniqueCount="55">
  <si>
    <t>Innskudd</t>
  </si>
  <si>
    <t>Rente</t>
  </si>
  <si>
    <t>År</t>
  </si>
  <si>
    <t>Sluttverdi</t>
  </si>
  <si>
    <t>Beløp</t>
  </si>
  <si>
    <t>Nåverdi</t>
  </si>
  <si>
    <t>Forfall (år)</t>
  </si>
  <si>
    <t>Sluttverdi kr 50 000 1 år</t>
  </si>
  <si>
    <t>Nåverdi kr 150 000  2 år</t>
  </si>
  <si>
    <t>Sum å betale</t>
  </si>
  <si>
    <t>Perioder</t>
  </si>
  <si>
    <t>Lønn</t>
  </si>
  <si>
    <t>Økning hvert 2. år</t>
  </si>
  <si>
    <t>Antall økninger</t>
  </si>
  <si>
    <t>Pålydende</t>
  </si>
  <si>
    <t>Utbytteprosent</t>
  </si>
  <si>
    <t>Utbytte</t>
  </si>
  <si>
    <t>Oppgave a</t>
  </si>
  <si>
    <t xml:space="preserve">År </t>
  </si>
  <si>
    <t>Oppgave b</t>
  </si>
  <si>
    <t>Oppgave c</t>
  </si>
  <si>
    <t>Oppgave d</t>
  </si>
  <si>
    <t>Oppgave e</t>
  </si>
  <si>
    <t>Antall år</t>
  </si>
  <si>
    <t>Årlig beløp</t>
  </si>
  <si>
    <t>Oppgave f</t>
  </si>
  <si>
    <t>Nå</t>
  </si>
  <si>
    <t>Om fire år</t>
  </si>
  <si>
    <t>Oppgave b - alternativ</t>
  </si>
  <si>
    <t>Pr. kvartal</t>
  </si>
  <si>
    <t>Antall kvartal</t>
  </si>
  <si>
    <t>Rente p.a.</t>
  </si>
  <si>
    <t>Rente pr. kvartal</t>
  </si>
  <si>
    <t>Annuitetslån</t>
  </si>
  <si>
    <t>Løpetid (halvår)</t>
  </si>
  <si>
    <t>Termingebyr</t>
  </si>
  <si>
    <t>Etableringsgebyr</t>
  </si>
  <si>
    <t>Rente pr. 6 mnd</t>
  </si>
  <si>
    <t>Ytelse pr. halvår</t>
  </si>
  <si>
    <t>Halvår</t>
  </si>
  <si>
    <t>Avdrag</t>
  </si>
  <si>
    <t>Gebyrer</t>
  </si>
  <si>
    <t>Å betale</t>
  </si>
  <si>
    <t>Sum</t>
  </si>
  <si>
    <t>Serielån</t>
  </si>
  <si>
    <t>Betaling</t>
  </si>
  <si>
    <t>Vekst</t>
  </si>
  <si>
    <t>Kontantstrøm</t>
  </si>
  <si>
    <t>Alternativ 1</t>
  </si>
  <si>
    <t>Alternativ 2</t>
  </si>
  <si>
    <t>Alternativ 3</t>
  </si>
  <si>
    <t>Alternativ 4</t>
  </si>
  <si>
    <t>*</t>
  </si>
  <si>
    <t>Avkastningskrav</t>
  </si>
  <si>
    <t>Nåverdi (kurs)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</si>
</sst>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#,##0_ ;[Red]\-#,##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3" fontId="0" fillId="3" borderId="1" xfId="0" applyNumberFormat="1" applyFill="1" applyBorder="1"/>
    <xf numFmtId="9" fontId="0" fillId="3" borderId="2" xfId="0" applyNumberFormat="1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2" xfId="0" applyFill="1" applyBorder="1"/>
    <xf numFmtId="165" fontId="0" fillId="3" borderId="1" xfId="1" applyNumberFormat="1" applyFont="1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5" fontId="0" fillId="3" borderId="4" xfId="1" applyNumberFormat="1" applyFont="1" applyFill="1" applyBorder="1"/>
    <xf numFmtId="165" fontId="0" fillId="3" borderId="2" xfId="1" applyNumberFormat="1" applyFont="1" applyFill="1" applyBorder="1"/>
    <xf numFmtId="0" fontId="0" fillId="4" borderId="1" xfId="0" applyFill="1" applyBorder="1" applyAlignment="1">
      <alignment horizontal="center"/>
    </xf>
    <xf numFmtId="9" fontId="0" fillId="3" borderId="1" xfId="0" applyNumberFormat="1" applyFill="1" applyBorder="1"/>
    <xf numFmtId="3" fontId="0" fillId="3" borderId="2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5" borderId="8" xfId="0" applyFill="1" applyBorder="1"/>
    <xf numFmtId="0" fontId="0" fillId="5" borderId="9" xfId="0" applyFill="1" applyBorder="1"/>
    <xf numFmtId="0" fontId="0" fillId="3" borderId="10" xfId="0" applyFill="1" applyBorder="1"/>
    <xf numFmtId="0" fontId="0" fillId="3" borderId="0" xfId="0" applyFill="1"/>
    <xf numFmtId="0" fontId="0" fillId="5" borderId="3" xfId="0" applyFill="1" applyBorder="1"/>
    <xf numFmtId="164" fontId="0" fillId="5" borderId="1" xfId="1" applyFont="1" applyFill="1" applyBorder="1"/>
    <xf numFmtId="164" fontId="0" fillId="5" borderId="4" xfId="1" applyFont="1" applyFill="1" applyBorder="1"/>
    <xf numFmtId="164" fontId="0" fillId="5" borderId="3" xfId="0" applyNumberFormat="1" applyFill="1" applyBorder="1"/>
    <xf numFmtId="9" fontId="0" fillId="3" borderId="4" xfId="0" applyNumberFormat="1" applyFill="1" applyBorder="1"/>
    <xf numFmtId="0" fontId="0" fillId="2" borderId="4" xfId="0" applyFill="1" applyBorder="1"/>
    <xf numFmtId="0" fontId="0" fillId="5" borderId="2" xfId="0" applyFill="1" applyBorder="1"/>
    <xf numFmtId="0" fontId="0" fillId="4" borderId="8" xfId="0" applyFill="1" applyBorder="1"/>
    <xf numFmtId="0" fontId="0" fillId="4" borderId="11" xfId="0" applyFill="1" applyBorder="1"/>
    <xf numFmtId="164" fontId="0" fillId="5" borderId="2" xfId="1" applyFont="1" applyFill="1" applyBorder="1"/>
    <xf numFmtId="165" fontId="0" fillId="5" borderId="2" xfId="1" applyNumberFormat="1" applyFont="1" applyFill="1" applyBorder="1"/>
    <xf numFmtId="9" fontId="0" fillId="3" borderId="4" xfId="2" applyFont="1" applyFill="1" applyBorder="1"/>
    <xf numFmtId="165" fontId="0" fillId="5" borderId="3" xfId="1" applyNumberFormat="1" applyFont="1" applyFill="1" applyBorder="1"/>
    <xf numFmtId="9" fontId="0" fillId="3" borderId="2" xfId="2" applyFont="1" applyFill="1" applyBorder="1"/>
    <xf numFmtId="3" fontId="0" fillId="3" borderId="4" xfId="0" applyNumberFormat="1" applyFill="1" applyBorder="1"/>
    <xf numFmtId="164" fontId="0" fillId="3" borderId="4" xfId="1" applyFont="1" applyFill="1" applyBorder="1"/>
    <xf numFmtId="164" fontId="0" fillId="3" borderId="2" xfId="1" applyFont="1" applyFill="1" applyBorder="1"/>
    <xf numFmtId="164" fontId="0" fillId="3" borderId="4" xfId="0" applyNumberFormat="1" applyFill="1" applyBorder="1"/>
    <xf numFmtId="165" fontId="0" fillId="5" borderId="3" xfId="0" applyNumberFormat="1" applyFill="1" applyBorder="1"/>
    <xf numFmtId="164" fontId="0" fillId="3" borderId="1" xfId="1" applyFont="1" applyFill="1" applyBorder="1"/>
    <xf numFmtId="0" fontId="1" fillId="0" borderId="0" xfId="0" applyFont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/>
    <xf numFmtId="3" fontId="0" fillId="7" borderId="1" xfId="0" applyNumberFormat="1" applyFill="1" applyBorder="1"/>
    <xf numFmtId="0" fontId="0" fillId="7" borderId="12" xfId="0" applyFill="1" applyBorder="1"/>
    <xf numFmtId="0" fontId="0" fillId="7" borderId="12" xfId="0" applyFill="1" applyBorder="1" applyAlignment="1">
      <alignment horizontal="center"/>
    </xf>
    <xf numFmtId="0" fontId="0" fillId="9" borderId="0" xfId="0" applyFill="1"/>
    <xf numFmtId="0" fontId="1" fillId="9" borderId="0" xfId="0" applyFont="1" applyFill="1"/>
    <xf numFmtId="3" fontId="0" fillId="9" borderId="0" xfId="0" applyNumberFormat="1" applyFill="1"/>
    <xf numFmtId="9" fontId="0" fillId="9" borderId="0" xfId="0" applyNumberFormat="1" applyFill="1"/>
    <xf numFmtId="167" fontId="0" fillId="9" borderId="0" xfId="0" applyNumberFormat="1" applyFill="1"/>
    <xf numFmtId="0" fontId="0" fillId="10" borderId="2" xfId="0" applyFill="1" applyBorder="1"/>
    <xf numFmtId="164" fontId="0" fillId="0" borderId="0" xfId="1" applyFont="1" applyFill="1" applyBorder="1"/>
    <xf numFmtId="0" fontId="1" fillId="4" borderId="8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3" fontId="0" fillId="10" borderId="1" xfId="0" applyNumberFormat="1" applyFill="1" applyBorder="1"/>
    <xf numFmtId="9" fontId="0" fillId="10" borderId="4" xfId="2" applyFont="1" applyFill="1" applyBorder="1"/>
    <xf numFmtId="3" fontId="0" fillId="10" borderId="2" xfId="0" applyNumberFormat="1" applyFill="1" applyBorder="1"/>
    <xf numFmtId="0" fontId="1" fillId="9" borderId="5" xfId="0" applyFont="1" applyFill="1" applyBorder="1"/>
    <xf numFmtId="0" fontId="1" fillId="9" borderId="6" xfId="0" applyFont="1" applyFill="1" applyBorder="1"/>
    <xf numFmtId="0" fontId="1" fillId="11" borderId="8" xfId="0" applyFont="1" applyFill="1" applyBorder="1"/>
    <xf numFmtId="9" fontId="0" fillId="10" borderId="4" xfId="0" applyNumberFormat="1" applyFill="1" applyBorder="1"/>
    <xf numFmtId="0" fontId="0" fillId="10" borderId="4" xfId="0" applyFill="1" applyBorder="1"/>
    <xf numFmtId="2" fontId="0" fillId="11" borderId="3" xfId="0" applyNumberFormat="1" applyFill="1" applyBorder="1"/>
    <xf numFmtId="0" fontId="1" fillId="5" borderId="3" xfId="0" applyFont="1" applyFill="1" applyBorder="1"/>
    <xf numFmtId="10" fontId="0" fillId="5" borderId="2" xfId="2" applyNumberFormat="1" applyFont="1" applyFill="1" applyBorder="1"/>
    <xf numFmtId="165" fontId="0" fillId="0" borderId="0" xfId="1" applyNumberFormat="1" applyFont="1" applyFill="1" applyBorder="1"/>
    <xf numFmtId="3" fontId="0" fillId="12" borderId="1" xfId="0" applyNumberFormat="1" applyFill="1" applyBorder="1"/>
    <xf numFmtId="3" fontId="0" fillId="12" borderId="4" xfId="2" applyNumberFormat="1" applyFont="1" applyFill="1" applyBorder="1"/>
    <xf numFmtId="3" fontId="0" fillId="12" borderId="2" xfId="0" applyNumberFormat="1" applyFill="1" applyBorder="1"/>
    <xf numFmtId="9" fontId="0" fillId="12" borderId="4" xfId="2" applyFont="1" applyFill="1" applyBorder="1"/>
    <xf numFmtId="9" fontId="0" fillId="12" borderId="1" xfId="2" applyFont="1" applyFill="1" applyBorder="1"/>
    <xf numFmtId="165" fontId="0" fillId="12" borderId="4" xfId="1" applyNumberFormat="1" applyFont="1" applyFill="1" applyBorder="1"/>
    <xf numFmtId="0" fontId="0" fillId="7" borderId="4" xfId="0" applyFill="1" applyBorder="1"/>
    <xf numFmtId="0" fontId="0" fillId="7" borderId="2" xfId="0" applyFill="1" applyBorder="1"/>
    <xf numFmtId="0" fontId="0" fillId="12" borderId="4" xfId="0" applyFill="1" applyBorder="1"/>
    <xf numFmtId="9" fontId="0" fillId="12" borderId="2" xfId="0" applyNumberFormat="1" applyFill="1" applyBorder="1"/>
    <xf numFmtId="0" fontId="1" fillId="7" borderId="0" xfId="0" applyFont="1" applyFill="1"/>
    <xf numFmtId="165" fontId="0" fillId="12" borderId="2" xfId="1" applyNumberFormat="1" applyFont="1" applyFill="1" applyBorder="1"/>
    <xf numFmtId="164" fontId="0" fillId="5" borderId="3" xfId="1" applyFont="1" applyFill="1" applyBorder="1"/>
    <xf numFmtId="0" fontId="0" fillId="9" borderId="1" xfId="0" applyFill="1" applyBorder="1"/>
    <xf numFmtId="0" fontId="0" fillId="9" borderId="4" xfId="0" applyFill="1" applyBorder="1"/>
    <xf numFmtId="0" fontId="0" fillId="9" borderId="2" xfId="0" applyFill="1" applyBorder="1"/>
    <xf numFmtId="166" fontId="0" fillId="12" borderId="4" xfId="0" applyNumberFormat="1" applyFill="1" applyBorder="1"/>
    <xf numFmtId="166" fontId="0" fillId="12" borderId="2" xfId="0" applyNumberFormat="1" applyFill="1" applyBorder="1"/>
    <xf numFmtId="0" fontId="0" fillId="7" borderId="3" xfId="0" applyFill="1" applyBorder="1"/>
    <xf numFmtId="3" fontId="0" fillId="7" borderId="3" xfId="0" applyNumberFormat="1" applyFill="1" applyBorder="1"/>
    <xf numFmtId="0" fontId="2" fillId="6" borderId="0" xfId="0" applyFont="1" applyFill="1" applyAlignment="1">
      <alignment horizontal="center"/>
    </xf>
    <xf numFmtId="0" fontId="1" fillId="9" borderId="3" xfId="0" applyFont="1" applyFill="1" applyBorder="1" applyAlignment="1">
      <alignment horizontal="center"/>
    </xf>
    <xf numFmtId="3" fontId="0" fillId="0" borderId="4" xfId="0" applyNumberFormat="1" applyBorder="1"/>
    <xf numFmtId="0" fontId="0" fillId="0" borderId="4" xfId="0" applyBorder="1"/>
    <xf numFmtId="0" fontId="1" fillId="7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167" fontId="0" fillId="0" borderId="0" xfId="0" applyNumberFormat="1"/>
    <xf numFmtId="3" fontId="0" fillId="12" borderId="3" xfId="0" applyNumberFormat="1" applyFill="1" applyBorder="1"/>
    <xf numFmtId="0" fontId="0" fillId="4" borderId="13" xfId="0" applyFill="1" applyBorder="1"/>
    <xf numFmtId="0" fontId="1" fillId="9" borderId="1" xfId="0" applyFont="1" applyFill="1" applyBorder="1"/>
    <xf numFmtId="0" fontId="1" fillId="9" borderId="4" xfId="0" applyFont="1" applyFill="1" applyBorder="1"/>
    <xf numFmtId="0" fontId="1" fillId="9" borderId="2" xfId="0" applyFont="1" applyFill="1" applyBorder="1"/>
    <xf numFmtId="9" fontId="0" fillId="10" borderId="1" xfId="0" applyNumberFormat="1" applyFill="1" applyBorder="1"/>
    <xf numFmtId="0" fontId="1" fillId="9" borderId="3" xfId="0" applyFont="1" applyFill="1" applyBorder="1"/>
    <xf numFmtId="2" fontId="0" fillId="10" borderId="3" xfId="0" applyNumberFormat="1" applyFill="1" applyBorder="1"/>
    <xf numFmtId="0" fontId="0" fillId="10" borderId="3" xfId="0" applyFill="1" applyBorder="1"/>
    <xf numFmtId="165" fontId="0" fillId="10" borderId="3" xfId="1" applyNumberFormat="1" applyFont="1" applyFill="1" applyBorder="1"/>
    <xf numFmtId="0" fontId="1" fillId="5" borderId="2" xfId="0" applyFont="1" applyFill="1" applyBorder="1"/>
    <xf numFmtId="0" fontId="0" fillId="10" borderId="9" xfId="0" applyFill="1" applyBorder="1"/>
    <xf numFmtId="165" fontId="0" fillId="10" borderId="9" xfId="1" applyNumberFormat="1" applyFont="1" applyFill="1" applyBorder="1"/>
    <xf numFmtId="0" fontId="0" fillId="8" borderId="3" xfId="0" applyFill="1" applyBorder="1"/>
    <xf numFmtId="165" fontId="0" fillId="8" borderId="3" xfId="1" applyNumberFormat="1" applyFont="1" applyFill="1" applyBorder="1"/>
    <xf numFmtId="3" fontId="2" fillId="12" borderId="3" xfId="0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71681415929204"/>
          <c:y val="8.7248465106676526E-2"/>
          <c:w val="0.80530973451327437"/>
          <c:h val="0.761746214585214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'Opp 1'!$A$5:$A$14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'Opp 1'!$B$5:$B$14</c:f>
              <c:numCache>
                <c:formatCode>_ * #\ ##0_ ;_ * \-#\ ##0_ ;_ * "-"??_ ;_ @_ </c:formatCode>
                <c:ptCount val="10"/>
                <c:pt idx="0">
                  <c:v>11000</c:v>
                </c:pt>
                <c:pt idx="1">
                  <c:v>12100.000000000002</c:v>
                </c:pt>
                <c:pt idx="2">
                  <c:v>13310.000000000004</c:v>
                </c:pt>
                <c:pt idx="3">
                  <c:v>14641.000000000004</c:v>
                </c:pt>
                <c:pt idx="4">
                  <c:v>16105.100000000006</c:v>
                </c:pt>
                <c:pt idx="5">
                  <c:v>17715.610000000008</c:v>
                </c:pt>
                <c:pt idx="6">
                  <c:v>19487.171000000013</c:v>
                </c:pt>
                <c:pt idx="7">
                  <c:v>21435.888100000011</c:v>
                </c:pt>
                <c:pt idx="8">
                  <c:v>23579.476910000016</c:v>
                </c:pt>
                <c:pt idx="9">
                  <c:v>25937.424601000017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1-4EFA-ACFA-0C5A2C69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585016"/>
        <c:axId val="378585408"/>
      </c:lineChart>
      <c:catAx>
        <c:axId val="37858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7858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58540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78585016"/>
        <c:crosses val="autoZero"/>
        <c:crossBetween val="between"/>
      </c:valAx>
      <c:spPr>
        <a:gradFill rotWithShape="0">
          <a:gsLst>
            <a:gs pos="0">
              <a:srgbClr val="FFFF00"/>
            </a:gs>
            <a:gs pos="100000">
              <a:srgbClr val="00FF0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20240</xdr:colOff>
      <xdr:row>0</xdr:row>
      <xdr:rowOff>21432</xdr:rowOff>
    </xdr:from>
    <xdr:to>
      <xdr:col>12</xdr:col>
      <xdr:colOff>667941</xdr:colOff>
      <xdr:row>32</xdr:row>
      <xdr:rowOff>97632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zoomScale="160" zoomScaleNormal="160" workbookViewId="0">
      <selection activeCell="G47" sqref="G47"/>
    </sheetView>
  </sheetViews>
  <sheetFormatPr baseColWidth="10" defaultColWidth="11.42578125" defaultRowHeight="12.75" x14ac:dyDescent="0.2"/>
  <sheetData>
    <row r="1" spans="1:2" ht="15" customHeight="1" x14ac:dyDescent="0.2">
      <c r="A1" s="1" t="s">
        <v>0</v>
      </c>
      <c r="B1" s="3">
        <v>10000</v>
      </c>
    </row>
    <row r="2" spans="1:2" ht="16.5" customHeight="1" x14ac:dyDescent="0.2">
      <c r="A2" s="2" t="s">
        <v>1</v>
      </c>
      <c r="B2" s="4">
        <v>0.1</v>
      </c>
    </row>
    <row r="4" spans="1:2" x14ac:dyDescent="0.2">
      <c r="A4" s="5" t="s">
        <v>2</v>
      </c>
      <c r="B4" s="16" t="s">
        <v>3</v>
      </c>
    </row>
    <row r="5" spans="1:2" x14ac:dyDescent="0.2">
      <c r="A5" s="48">
        <v>1</v>
      </c>
      <c r="B5" s="10">
        <f>$B$1*(1+$B$2)^A5</f>
        <v>11000</v>
      </c>
    </row>
    <row r="6" spans="1:2" x14ac:dyDescent="0.2">
      <c r="A6" s="49">
        <v>2</v>
      </c>
      <c r="B6" s="14">
        <f t="shared" ref="B6:B14" si="0">$B$1*(1+$B$2)^A6</f>
        <v>12100.000000000002</v>
      </c>
    </row>
    <row r="7" spans="1:2" x14ac:dyDescent="0.2">
      <c r="A7" s="49">
        <v>3</v>
      </c>
      <c r="B7" s="14">
        <f t="shared" si="0"/>
        <v>13310.000000000004</v>
      </c>
    </row>
    <row r="8" spans="1:2" x14ac:dyDescent="0.2">
      <c r="A8" s="49">
        <v>4</v>
      </c>
      <c r="B8" s="14">
        <f t="shared" si="0"/>
        <v>14641.000000000004</v>
      </c>
    </row>
    <row r="9" spans="1:2" x14ac:dyDescent="0.2">
      <c r="A9" s="49">
        <v>5</v>
      </c>
      <c r="B9" s="14">
        <f t="shared" si="0"/>
        <v>16105.100000000006</v>
      </c>
    </row>
    <row r="10" spans="1:2" x14ac:dyDescent="0.2">
      <c r="A10" s="49">
        <v>6</v>
      </c>
      <c r="B10" s="14">
        <f t="shared" si="0"/>
        <v>17715.610000000008</v>
      </c>
    </row>
    <row r="11" spans="1:2" x14ac:dyDescent="0.2">
      <c r="A11" s="49">
        <v>7</v>
      </c>
      <c r="B11" s="14">
        <f t="shared" si="0"/>
        <v>19487.171000000013</v>
      </c>
    </row>
    <row r="12" spans="1:2" x14ac:dyDescent="0.2">
      <c r="A12" s="49">
        <v>8</v>
      </c>
      <c r="B12" s="14">
        <f t="shared" si="0"/>
        <v>21435.888100000011</v>
      </c>
    </row>
    <row r="13" spans="1:2" x14ac:dyDescent="0.2">
      <c r="A13" s="49">
        <v>9</v>
      </c>
      <c r="B13" s="14">
        <f t="shared" si="0"/>
        <v>23579.476910000016</v>
      </c>
    </row>
    <row r="14" spans="1:2" x14ac:dyDescent="0.2">
      <c r="A14" s="50">
        <v>10</v>
      </c>
      <c r="B14" s="15">
        <f t="shared" si="0"/>
        <v>25937.424601000017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"/>
  <sheetViews>
    <sheetView zoomScale="220" zoomScaleNormal="220" workbookViewId="0">
      <selection activeCell="I32" sqref="I32"/>
    </sheetView>
  </sheetViews>
  <sheetFormatPr baseColWidth="10" defaultColWidth="11.42578125" defaultRowHeight="12.75" x14ac:dyDescent="0.2"/>
  <sheetData>
    <row r="1" spans="1:2" x14ac:dyDescent="0.2">
      <c r="A1" s="32" t="s">
        <v>17</v>
      </c>
      <c r="B1" s="33"/>
    </row>
    <row r="2" spans="1:2" x14ac:dyDescent="0.2">
      <c r="A2" s="7" t="s">
        <v>45</v>
      </c>
      <c r="B2" s="3">
        <v>25000</v>
      </c>
    </row>
    <row r="3" spans="1:2" x14ac:dyDescent="0.2">
      <c r="A3" s="8" t="s">
        <v>1</v>
      </c>
      <c r="B3" s="29">
        <v>0.06</v>
      </c>
    </row>
    <row r="4" spans="1:2" x14ac:dyDescent="0.2">
      <c r="A4" s="25" t="s">
        <v>5</v>
      </c>
      <c r="B4" s="37">
        <f>B2/B3</f>
        <v>416666.66666666669</v>
      </c>
    </row>
    <row r="6" spans="1:2" x14ac:dyDescent="0.2">
      <c r="A6" s="32" t="s">
        <v>20</v>
      </c>
      <c r="B6" s="33"/>
    </row>
    <row r="7" spans="1:2" x14ac:dyDescent="0.2">
      <c r="A7" s="7" t="s">
        <v>45</v>
      </c>
      <c r="B7" s="3">
        <f>$B$2*(1+B8)</f>
        <v>25500</v>
      </c>
    </row>
    <row r="8" spans="1:2" x14ac:dyDescent="0.2">
      <c r="A8" s="8" t="s">
        <v>46</v>
      </c>
      <c r="B8" s="36">
        <v>0.02</v>
      </c>
    </row>
    <row r="9" spans="1:2" x14ac:dyDescent="0.2">
      <c r="A9" s="8" t="s">
        <v>1</v>
      </c>
      <c r="B9" s="29">
        <v>0.06</v>
      </c>
    </row>
    <row r="10" spans="1:2" x14ac:dyDescent="0.2">
      <c r="A10" s="25" t="s">
        <v>5</v>
      </c>
      <c r="B10" s="37">
        <f>B7/(B9-B8)</f>
        <v>637500.00000000012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zoomScale="160" zoomScaleNormal="160" workbookViewId="0">
      <selection activeCell="C13" sqref="C13"/>
    </sheetView>
  </sheetViews>
  <sheetFormatPr baseColWidth="10" defaultColWidth="11.42578125" defaultRowHeight="12.75" x14ac:dyDescent="0.2"/>
  <cols>
    <col min="2" max="2" width="13.85546875" bestFit="1" customWidth="1"/>
  </cols>
  <sheetData>
    <row r="1" spans="1:12" x14ac:dyDescent="0.2">
      <c r="A1" s="92" t="s">
        <v>46</v>
      </c>
      <c r="B1" s="81">
        <v>0.02</v>
      </c>
    </row>
    <row r="2" spans="1:12" x14ac:dyDescent="0.2">
      <c r="A2" s="93" t="s">
        <v>1</v>
      </c>
      <c r="B2" s="87">
        <v>0.06</v>
      </c>
    </row>
    <row r="4" spans="1:12" x14ac:dyDescent="0.2">
      <c r="A4" s="53" t="s">
        <v>2</v>
      </c>
      <c r="B4" s="54">
        <v>0</v>
      </c>
      <c r="C4" s="54">
        <v>1</v>
      </c>
      <c r="D4" s="54">
        <v>2</v>
      </c>
      <c r="E4" s="54">
        <v>3</v>
      </c>
      <c r="F4" s="54">
        <v>4</v>
      </c>
      <c r="G4" s="54">
        <v>5</v>
      </c>
      <c r="H4" s="54">
        <v>6</v>
      </c>
      <c r="I4" s="54">
        <v>7</v>
      </c>
      <c r="J4" s="54">
        <v>8</v>
      </c>
      <c r="K4" s="54">
        <v>9</v>
      </c>
      <c r="L4" s="54">
        <v>10</v>
      </c>
    </row>
    <row r="5" spans="1:12" x14ac:dyDescent="0.2">
      <c r="A5" s="116" t="s">
        <v>4</v>
      </c>
      <c r="B5" s="116"/>
      <c r="C5" s="117">
        <v>150000</v>
      </c>
      <c r="D5" s="117">
        <f t="shared" ref="D5:L5" si="0">$C$5*(1+$B$1)^C4</f>
        <v>153000</v>
      </c>
      <c r="E5" s="117">
        <f t="shared" si="0"/>
        <v>156060</v>
      </c>
      <c r="F5" s="117">
        <f t="shared" si="0"/>
        <v>159181.19999999998</v>
      </c>
      <c r="G5" s="117">
        <f t="shared" si="0"/>
        <v>162364.82399999999</v>
      </c>
      <c r="H5" s="117">
        <f t="shared" si="0"/>
        <v>165612.12048000001</v>
      </c>
      <c r="I5" s="117">
        <f t="shared" si="0"/>
        <v>168924.36288960002</v>
      </c>
      <c r="J5" s="117">
        <f t="shared" si="0"/>
        <v>172302.85014739196</v>
      </c>
      <c r="K5" s="117">
        <f t="shared" si="0"/>
        <v>175748.90715033983</v>
      </c>
      <c r="L5" s="117">
        <f t="shared" si="0"/>
        <v>179263.88529334663</v>
      </c>
    </row>
    <row r="7" spans="1:12" x14ac:dyDescent="0.2">
      <c r="A7" s="118" t="s">
        <v>5</v>
      </c>
      <c r="B7" s="119">
        <f>NPV(B2,C5:L5)</f>
        <v>1197449.5604484512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7"/>
  <sheetViews>
    <sheetView tabSelected="1" zoomScale="110" zoomScaleNormal="110" workbookViewId="0">
      <selection activeCell="H21" sqref="H21"/>
    </sheetView>
  </sheetViews>
  <sheetFormatPr baseColWidth="10" defaultColWidth="9.140625" defaultRowHeight="12.75" x14ac:dyDescent="0.2"/>
  <cols>
    <col min="1" max="1" width="15.5703125" customWidth="1"/>
    <col min="2" max="5" width="12.7109375" customWidth="1"/>
    <col min="6" max="7" width="9.85546875" bestFit="1" customWidth="1"/>
    <col min="8" max="8" width="10.140625" bestFit="1" customWidth="1"/>
    <col min="9" max="9" width="11" bestFit="1" customWidth="1"/>
  </cols>
  <sheetData>
    <row r="1" spans="1:9" x14ac:dyDescent="0.2">
      <c r="A1" s="46" t="s">
        <v>2</v>
      </c>
      <c r="B1" s="47">
        <v>0</v>
      </c>
      <c r="C1" s="47">
        <v>1</v>
      </c>
      <c r="D1" s="47">
        <v>2</v>
      </c>
      <c r="E1" s="47">
        <v>3</v>
      </c>
      <c r="F1" s="47">
        <v>4</v>
      </c>
      <c r="G1" s="47">
        <v>5</v>
      </c>
      <c r="H1" s="47">
        <v>6</v>
      </c>
      <c r="I1" s="47">
        <v>7</v>
      </c>
    </row>
    <row r="2" spans="1:9" x14ac:dyDescent="0.2">
      <c r="A2" s="56" t="s">
        <v>47</v>
      </c>
      <c r="B2" s="55"/>
      <c r="C2" s="57">
        <v>2000000</v>
      </c>
      <c r="D2" s="57">
        <v>2000000</v>
      </c>
      <c r="E2" s="57">
        <v>2000000</v>
      </c>
      <c r="F2" s="57">
        <v>5000000</v>
      </c>
      <c r="G2" s="57">
        <v>5000000</v>
      </c>
      <c r="H2" s="57">
        <v>5000000</v>
      </c>
      <c r="I2" s="57">
        <v>13000000</v>
      </c>
    </row>
    <row r="4" spans="1:9" x14ac:dyDescent="0.2">
      <c r="A4" s="56" t="s">
        <v>53</v>
      </c>
      <c r="B4" s="58">
        <v>0.08</v>
      </c>
    </row>
    <row r="5" spans="1:9" x14ac:dyDescent="0.2">
      <c r="A5" s="56" t="s">
        <v>5</v>
      </c>
      <c r="B5" s="59">
        <f>NPV(B4,C2:I2)</f>
        <v>22968482.496470053</v>
      </c>
    </row>
    <row r="6" spans="1:9" x14ac:dyDescent="0.2">
      <c r="A6" s="45"/>
      <c r="B6" s="104"/>
    </row>
    <row r="7" spans="1:9" x14ac:dyDescent="0.2">
      <c r="A7" s="56" t="str">
        <f>A4</f>
        <v>Avkastningskrav</v>
      </c>
      <c r="B7" s="58">
        <v>0.08</v>
      </c>
    </row>
    <row r="9" spans="1:9" x14ac:dyDescent="0.2">
      <c r="A9" s="102" t="s">
        <v>2</v>
      </c>
      <c r="B9" s="99" t="s">
        <v>48</v>
      </c>
      <c r="C9" s="99" t="s">
        <v>49</v>
      </c>
      <c r="D9" s="99" t="s">
        <v>50</v>
      </c>
      <c r="E9" s="99" t="s">
        <v>51</v>
      </c>
    </row>
    <row r="10" spans="1:9" x14ac:dyDescent="0.2">
      <c r="A10" s="98">
        <v>0</v>
      </c>
      <c r="B10" s="100">
        <v>10000000</v>
      </c>
      <c r="C10" s="100">
        <v>3250000</v>
      </c>
      <c r="D10" s="100">
        <v>1000000</v>
      </c>
      <c r="E10" s="100">
        <v>5000000</v>
      </c>
    </row>
    <row r="11" spans="1:9" x14ac:dyDescent="0.2">
      <c r="A11" s="98">
        <v>1</v>
      </c>
      <c r="B11" s="100"/>
      <c r="C11" s="100">
        <v>3250000</v>
      </c>
      <c r="D11" s="100">
        <v>1000000</v>
      </c>
      <c r="E11" s="100">
        <v>0</v>
      </c>
    </row>
    <row r="12" spans="1:9" x14ac:dyDescent="0.2">
      <c r="A12" s="98">
        <v>2</v>
      </c>
      <c r="B12" s="101"/>
      <c r="C12" s="100">
        <v>3250000</v>
      </c>
      <c r="D12" s="100">
        <v>1000000</v>
      </c>
      <c r="E12" s="101">
        <v>0</v>
      </c>
    </row>
    <row r="13" spans="1:9" x14ac:dyDescent="0.2">
      <c r="A13" s="98">
        <v>3</v>
      </c>
      <c r="B13" s="101"/>
      <c r="C13" s="100">
        <v>3250000</v>
      </c>
      <c r="D13" s="100">
        <v>1000000</v>
      </c>
      <c r="E13" s="101">
        <v>0</v>
      </c>
    </row>
    <row r="14" spans="1:9" x14ac:dyDescent="0.2">
      <c r="A14" s="98">
        <v>4</v>
      </c>
      <c r="B14" s="101"/>
      <c r="C14" s="101"/>
      <c r="D14" s="100">
        <v>1000000</v>
      </c>
      <c r="E14" s="101">
        <v>0</v>
      </c>
    </row>
    <row r="15" spans="1:9" x14ac:dyDescent="0.2">
      <c r="A15" s="98">
        <v>5</v>
      </c>
      <c r="B15" s="101"/>
      <c r="C15" s="101"/>
      <c r="D15" s="100">
        <v>1000000</v>
      </c>
      <c r="E15" s="101">
        <v>0</v>
      </c>
    </row>
    <row r="16" spans="1:9" x14ac:dyDescent="0.2">
      <c r="A16" s="98">
        <v>6</v>
      </c>
      <c r="B16" s="101"/>
      <c r="C16" s="101"/>
      <c r="D16" s="100">
        <v>1000000</v>
      </c>
      <c r="E16" s="100">
        <v>10000000</v>
      </c>
    </row>
    <row r="17" spans="1:5" x14ac:dyDescent="0.2">
      <c r="A17" s="98">
        <v>7</v>
      </c>
      <c r="B17" s="101"/>
      <c r="C17" s="101"/>
      <c r="D17" s="100">
        <v>1000000</v>
      </c>
      <c r="E17" s="101"/>
    </row>
    <row r="18" spans="1:5" x14ac:dyDescent="0.2">
      <c r="A18" s="98">
        <v>8</v>
      </c>
      <c r="B18" s="101"/>
      <c r="C18" s="101"/>
      <c r="D18" s="100">
        <v>1000000</v>
      </c>
      <c r="E18" s="101"/>
    </row>
    <row r="19" spans="1:5" x14ac:dyDescent="0.2">
      <c r="A19" s="98">
        <v>9</v>
      </c>
      <c r="B19" s="101"/>
      <c r="C19" s="101"/>
      <c r="D19" s="100">
        <v>1000000</v>
      </c>
      <c r="E19" s="101"/>
    </row>
    <row r="20" spans="1:5" x14ac:dyDescent="0.2">
      <c r="A20" s="98">
        <v>10</v>
      </c>
      <c r="B20" s="101"/>
      <c r="C20" s="101"/>
      <c r="D20" s="100">
        <v>1000000</v>
      </c>
      <c r="E20" s="100"/>
    </row>
    <row r="21" spans="1:5" x14ac:dyDescent="0.2">
      <c r="A21" s="98">
        <v>11</v>
      </c>
      <c r="B21" s="101"/>
      <c r="C21" s="101"/>
      <c r="D21" s="100">
        <v>1000000</v>
      </c>
      <c r="E21" s="101"/>
    </row>
    <row r="22" spans="1:5" x14ac:dyDescent="0.2">
      <c r="A22" s="98">
        <v>12</v>
      </c>
      <c r="B22" s="101"/>
      <c r="C22" s="101"/>
      <c r="D22" s="100">
        <v>1000000</v>
      </c>
      <c r="E22" s="101"/>
    </row>
    <row r="23" spans="1:5" x14ac:dyDescent="0.2">
      <c r="A23" s="98">
        <v>13</v>
      </c>
      <c r="B23" s="101"/>
      <c r="C23" s="101"/>
      <c r="D23" s="100">
        <v>1000000</v>
      </c>
      <c r="E23" s="101"/>
    </row>
    <row r="24" spans="1:5" x14ac:dyDescent="0.2">
      <c r="A24" s="98">
        <v>14</v>
      </c>
      <c r="B24" s="101"/>
      <c r="C24" s="101"/>
      <c r="D24" s="100">
        <v>1000000</v>
      </c>
      <c r="E24" s="101"/>
    </row>
    <row r="25" spans="1:5" x14ac:dyDescent="0.2">
      <c r="A25" s="98">
        <v>15</v>
      </c>
      <c r="B25" s="101"/>
      <c r="C25" s="101"/>
      <c r="D25" s="100">
        <v>1000000</v>
      </c>
      <c r="E25" s="101"/>
    </row>
    <row r="26" spans="1:5" x14ac:dyDescent="0.2">
      <c r="A26" s="98">
        <v>16</v>
      </c>
      <c r="B26" s="101"/>
      <c r="C26" s="101"/>
      <c r="D26" s="100">
        <v>1000000</v>
      </c>
      <c r="E26" s="101"/>
    </row>
    <row r="27" spans="1:5" x14ac:dyDescent="0.2">
      <c r="A27" s="98">
        <v>17</v>
      </c>
      <c r="B27" s="101"/>
      <c r="C27" s="101"/>
      <c r="D27" s="100">
        <v>1000000</v>
      </c>
      <c r="E27" s="101"/>
    </row>
    <row r="28" spans="1:5" x14ac:dyDescent="0.2">
      <c r="A28" s="98">
        <v>18</v>
      </c>
      <c r="B28" s="101"/>
      <c r="C28" s="101"/>
      <c r="D28" s="100">
        <v>1000000</v>
      </c>
      <c r="E28" s="101"/>
    </row>
    <row r="29" spans="1:5" x14ac:dyDescent="0.2">
      <c r="A29" s="98">
        <v>19</v>
      </c>
      <c r="B29" s="101"/>
      <c r="C29" s="101"/>
      <c r="D29" s="100">
        <v>1000000</v>
      </c>
      <c r="E29" s="101"/>
    </row>
    <row r="30" spans="1:5" x14ac:dyDescent="0.2">
      <c r="A30" s="103" t="s">
        <v>5</v>
      </c>
      <c r="B30" s="105">
        <f>NPV($B$7,B11:B29)+B10</f>
        <v>10000000</v>
      </c>
      <c r="C30" s="120">
        <f>NPV($B$7,C11:C29)+C10</f>
        <v>11625565.208555605</v>
      </c>
      <c r="D30" s="105">
        <f>NPV($B$7,D11:D29)+D10</f>
        <v>10603599.200045228</v>
      </c>
      <c r="E30" s="105">
        <f>NPV($B$7,E11:E29)+E10</f>
        <v>11301696.268831044</v>
      </c>
    </row>
    <row r="77" spans="2:2" x14ac:dyDescent="0.2">
      <c r="B77" s="45" t="s">
        <v>52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80" zoomScaleNormal="180" workbookViewId="0">
      <selection activeCell="I26" sqref="I26"/>
    </sheetView>
  </sheetViews>
  <sheetFormatPr baseColWidth="10" defaultColWidth="11.42578125" defaultRowHeight="12.75" x14ac:dyDescent="0.2"/>
  <sheetData>
    <row r="1" spans="1:2" x14ac:dyDescent="0.2">
      <c r="A1" s="1" t="s">
        <v>4</v>
      </c>
      <c r="B1" s="3">
        <v>100000</v>
      </c>
    </row>
    <row r="2" spans="1:2" x14ac:dyDescent="0.2">
      <c r="A2" s="2" t="s">
        <v>1</v>
      </c>
      <c r="B2" s="4">
        <v>0.1</v>
      </c>
    </row>
    <row r="4" spans="1:2" x14ac:dyDescent="0.2">
      <c r="A4" s="5" t="s">
        <v>2</v>
      </c>
      <c r="B4" s="16" t="s">
        <v>5</v>
      </c>
    </row>
    <row r="5" spans="1:2" x14ac:dyDescent="0.2">
      <c r="A5" s="11">
        <v>5</v>
      </c>
      <c r="B5" s="10">
        <f>$B$1/(1+$B$2)^A5</f>
        <v>62092.132305915497</v>
      </c>
    </row>
    <row r="6" spans="1:2" x14ac:dyDescent="0.2">
      <c r="A6" s="13">
        <v>10</v>
      </c>
      <c r="B6" s="15">
        <f>$B$1/(1+$B$2)^A6</f>
        <v>38554.328942953151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D10" sqref="D10"/>
    </sheetView>
  </sheetViews>
  <sheetFormatPr baseColWidth="10" defaultColWidth="11.42578125" defaultRowHeight="12.75" x14ac:dyDescent="0.2"/>
  <cols>
    <col min="3" max="3" width="12" bestFit="1" customWidth="1"/>
  </cols>
  <sheetData>
    <row r="1" spans="1:3" x14ac:dyDescent="0.2">
      <c r="A1" s="5" t="s">
        <v>4</v>
      </c>
      <c r="B1" s="5" t="s">
        <v>1</v>
      </c>
      <c r="C1" s="5" t="s">
        <v>6</v>
      </c>
    </row>
    <row r="2" spans="1:3" x14ac:dyDescent="0.2">
      <c r="A2" s="3">
        <v>50000</v>
      </c>
      <c r="B2" s="17">
        <v>0.1</v>
      </c>
      <c r="C2" s="7">
        <v>2</v>
      </c>
    </row>
    <row r="3" spans="1:3" x14ac:dyDescent="0.2">
      <c r="A3" s="18">
        <v>150000</v>
      </c>
      <c r="B3" s="4">
        <v>0.1</v>
      </c>
      <c r="C3" s="9">
        <v>5</v>
      </c>
    </row>
    <row r="5" spans="1:3" x14ac:dyDescent="0.2">
      <c r="A5" s="19" t="s">
        <v>7</v>
      </c>
      <c r="B5" s="23"/>
      <c r="C5" s="26">
        <f>A2*(1+B2)</f>
        <v>55000.000000000007</v>
      </c>
    </row>
    <row r="6" spans="1:3" x14ac:dyDescent="0.2">
      <c r="A6" s="20" t="s">
        <v>8</v>
      </c>
      <c r="B6" s="24"/>
      <c r="C6" s="27">
        <f>A3/(1+B3)^2</f>
        <v>123966.94214876031</v>
      </c>
    </row>
    <row r="7" spans="1:3" x14ac:dyDescent="0.2">
      <c r="A7" s="21" t="s">
        <v>9</v>
      </c>
      <c r="B7" s="22"/>
      <c r="C7" s="28">
        <f>SUM(C5:C6)</f>
        <v>178966.94214876031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zoomScale="200" zoomScaleNormal="200" workbookViewId="0">
      <selection activeCell="D11" sqref="D11"/>
    </sheetView>
  </sheetViews>
  <sheetFormatPr baseColWidth="10" defaultColWidth="11.42578125" defaultRowHeight="12.75" x14ac:dyDescent="0.2"/>
  <sheetData>
    <row r="1" spans="1:2" x14ac:dyDescent="0.2">
      <c r="A1" s="107" t="s">
        <v>1</v>
      </c>
      <c r="B1" s="110">
        <v>0.08</v>
      </c>
    </row>
    <row r="2" spans="1:2" x14ac:dyDescent="0.2">
      <c r="A2" s="108" t="s">
        <v>5</v>
      </c>
      <c r="B2" s="73">
        <v>-1</v>
      </c>
    </row>
    <row r="3" spans="1:2" x14ac:dyDescent="0.2">
      <c r="A3" s="109" t="s">
        <v>3</v>
      </c>
      <c r="B3" s="60">
        <v>2</v>
      </c>
    </row>
    <row r="5" spans="1:2" x14ac:dyDescent="0.2">
      <c r="A5" s="111" t="s">
        <v>10</v>
      </c>
      <c r="B5" s="112">
        <f>NPER(B1,0,B2,B3)</f>
        <v>9.0064683420005878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zoomScale="200" zoomScaleNormal="200" workbookViewId="0">
      <selection activeCell="C8" sqref="C8"/>
    </sheetView>
  </sheetViews>
  <sheetFormatPr baseColWidth="10" defaultColWidth="11.42578125" defaultRowHeight="12.75" x14ac:dyDescent="0.2"/>
  <cols>
    <col min="1" max="1" width="17.7109375" customWidth="1"/>
  </cols>
  <sheetData>
    <row r="1" spans="1:2" x14ac:dyDescent="0.2">
      <c r="A1" s="1" t="s">
        <v>11</v>
      </c>
      <c r="B1" s="3">
        <v>250000</v>
      </c>
    </row>
    <row r="2" spans="1:2" x14ac:dyDescent="0.2">
      <c r="A2" s="30" t="s">
        <v>12</v>
      </c>
      <c r="B2" s="29">
        <v>7.0000000000000007E-2</v>
      </c>
    </row>
    <row r="3" spans="1:2" x14ac:dyDescent="0.2">
      <c r="A3" s="30" t="s">
        <v>13</v>
      </c>
      <c r="B3" s="8">
        <v>4</v>
      </c>
    </row>
    <row r="4" spans="1:2" x14ac:dyDescent="0.2">
      <c r="A4" s="113" t="s">
        <v>3</v>
      </c>
      <c r="B4" s="114">
        <f>B1*(1+B2)^B3</f>
        <v>327699.0025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zoomScale="240" zoomScaleNormal="240" workbookViewId="0">
      <selection activeCell="A6" sqref="A6"/>
    </sheetView>
  </sheetViews>
  <sheetFormatPr baseColWidth="10" defaultColWidth="11.42578125" defaultRowHeight="12.75" x14ac:dyDescent="0.2"/>
  <cols>
    <col min="1" max="1" width="13.140625" bestFit="1" customWidth="1"/>
  </cols>
  <sheetData>
    <row r="1" spans="1:2" x14ac:dyDescent="0.2">
      <c r="A1" s="7" t="s">
        <v>14</v>
      </c>
      <c r="B1" s="7">
        <v>100</v>
      </c>
    </row>
    <row r="2" spans="1:2" x14ac:dyDescent="0.2">
      <c r="A2" s="8" t="s">
        <v>15</v>
      </c>
      <c r="B2" s="29">
        <v>0.12</v>
      </c>
    </row>
    <row r="3" spans="1:2" x14ac:dyDescent="0.2">
      <c r="A3" s="8" t="s">
        <v>16</v>
      </c>
      <c r="B3" s="8">
        <f>B1*B2</f>
        <v>12</v>
      </c>
    </row>
    <row r="4" spans="1:2" x14ac:dyDescent="0.2">
      <c r="A4" s="9" t="s">
        <v>1</v>
      </c>
      <c r="B4" s="4">
        <v>0.1</v>
      </c>
    </row>
    <row r="5" spans="1:2" x14ac:dyDescent="0.2">
      <c r="A5" s="115" t="s">
        <v>54</v>
      </c>
      <c r="B5" s="31">
        <f>B3/B4</f>
        <v>120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38"/>
  <sheetViews>
    <sheetView topLeftCell="A22" zoomScale="180" zoomScaleNormal="180" workbookViewId="0">
      <selection activeCell="F24" sqref="F24"/>
    </sheetView>
  </sheetViews>
  <sheetFormatPr baseColWidth="10" defaultColWidth="11.42578125" defaultRowHeight="12.75" x14ac:dyDescent="0.2"/>
  <sheetData>
    <row r="2" spans="1:2" x14ac:dyDescent="0.2">
      <c r="A2" s="32" t="s">
        <v>17</v>
      </c>
      <c r="B2" s="33"/>
    </row>
    <row r="3" spans="1:2" x14ac:dyDescent="0.2">
      <c r="A3" s="63" t="s">
        <v>4</v>
      </c>
      <c r="B3" s="66">
        <v>100000</v>
      </c>
    </row>
    <row r="4" spans="1:2" x14ac:dyDescent="0.2">
      <c r="A4" s="64" t="s">
        <v>1</v>
      </c>
      <c r="B4" s="67">
        <v>0.05</v>
      </c>
    </row>
    <row r="5" spans="1:2" x14ac:dyDescent="0.2">
      <c r="A5" s="65" t="s">
        <v>18</v>
      </c>
      <c r="B5" s="68">
        <v>4</v>
      </c>
    </row>
    <row r="6" spans="1:2" x14ac:dyDescent="0.2">
      <c r="A6" s="25" t="s">
        <v>3</v>
      </c>
      <c r="B6" s="34">
        <f>B3*(1+B4)^B5</f>
        <v>121550.625</v>
      </c>
    </row>
    <row r="7" spans="1:2" x14ac:dyDescent="0.2">
      <c r="B7" s="61"/>
    </row>
    <row r="8" spans="1:2" x14ac:dyDescent="0.2">
      <c r="A8" s="62" t="s">
        <v>19</v>
      </c>
      <c r="B8" s="6"/>
    </row>
    <row r="9" spans="1:2" x14ac:dyDescent="0.2">
      <c r="A9" s="69" t="s">
        <v>1</v>
      </c>
      <c r="B9" s="72">
        <v>0.05</v>
      </c>
    </row>
    <row r="10" spans="1:2" x14ac:dyDescent="0.2">
      <c r="A10" s="70" t="s">
        <v>5</v>
      </c>
      <c r="B10" s="73">
        <v>-1</v>
      </c>
    </row>
    <row r="11" spans="1:2" x14ac:dyDescent="0.2">
      <c r="A11" s="70" t="s">
        <v>3</v>
      </c>
      <c r="B11" s="73">
        <v>2</v>
      </c>
    </row>
    <row r="12" spans="1:2" x14ac:dyDescent="0.2">
      <c r="A12" s="71" t="s">
        <v>10</v>
      </c>
      <c r="B12" s="74">
        <f>NPER(B9,0,B10,B11)</f>
        <v>14.206699082890461</v>
      </c>
    </row>
    <row r="13" spans="1:2" x14ac:dyDescent="0.2">
      <c r="B13" s="61"/>
    </row>
    <row r="14" spans="1:2" x14ac:dyDescent="0.2">
      <c r="A14" s="32" t="s">
        <v>20</v>
      </c>
      <c r="B14" s="33"/>
    </row>
    <row r="15" spans="1:2" x14ac:dyDescent="0.2">
      <c r="A15" s="63" t="s">
        <v>4</v>
      </c>
      <c r="B15" s="78">
        <v>100000</v>
      </c>
    </row>
    <row r="16" spans="1:2" x14ac:dyDescent="0.2">
      <c r="A16" s="70" t="s">
        <v>3</v>
      </c>
      <c r="B16" s="79">
        <v>200000</v>
      </c>
    </row>
    <row r="17" spans="1:2" x14ac:dyDescent="0.2">
      <c r="A17" s="65" t="s">
        <v>18</v>
      </c>
      <c r="B17" s="80">
        <v>10</v>
      </c>
    </row>
    <row r="18" spans="1:2" x14ac:dyDescent="0.2">
      <c r="A18" s="75" t="s">
        <v>1</v>
      </c>
      <c r="B18" s="76">
        <f>RATE(B17,0,-B15,B16)</f>
        <v>7.1773462536293214E-2</v>
      </c>
    </row>
    <row r="20" spans="1:2" x14ac:dyDescent="0.2">
      <c r="A20" s="32" t="s">
        <v>21</v>
      </c>
      <c r="B20" s="33"/>
    </row>
    <row r="21" spans="1:2" x14ac:dyDescent="0.2">
      <c r="A21" s="63" t="s">
        <v>4</v>
      </c>
      <c r="B21" s="78">
        <v>100000</v>
      </c>
    </row>
    <row r="22" spans="1:2" x14ac:dyDescent="0.2">
      <c r="A22" s="64" t="s">
        <v>1</v>
      </c>
      <c r="B22" s="81">
        <v>0.05</v>
      </c>
    </row>
    <row r="23" spans="1:2" x14ac:dyDescent="0.2">
      <c r="A23" s="65" t="s">
        <v>18</v>
      </c>
      <c r="B23" s="80">
        <v>4</v>
      </c>
    </row>
    <row r="24" spans="1:2" x14ac:dyDescent="0.2">
      <c r="A24" s="25" t="s">
        <v>5</v>
      </c>
      <c r="B24" s="34">
        <f>B21/(1+B22)^B23</f>
        <v>82270.247479188198</v>
      </c>
    </row>
    <row r="26" spans="1:2" x14ac:dyDescent="0.2">
      <c r="A26" s="32" t="s">
        <v>22</v>
      </c>
      <c r="B26" s="33"/>
    </row>
    <row r="27" spans="1:2" x14ac:dyDescent="0.2">
      <c r="A27" s="69" t="s">
        <v>1</v>
      </c>
      <c r="B27" s="82">
        <v>0.05</v>
      </c>
    </row>
    <row r="28" spans="1:2" x14ac:dyDescent="0.2">
      <c r="A28" s="70" t="s">
        <v>23</v>
      </c>
      <c r="B28" s="83">
        <v>4</v>
      </c>
    </row>
    <row r="29" spans="1:2" x14ac:dyDescent="0.2">
      <c r="A29" s="70" t="s">
        <v>5</v>
      </c>
      <c r="B29" s="83">
        <v>100000</v>
      </c>
    </row>
    <row r="30" spans="1:2" x14ac:dyDescent="0.2">
      <c r="A30" s="75" t="s">
        <v>24</v>
      </c>
      <c r="B30" s="37">
        <f>PMT(B27,B28,-B29,,1)</f>
        <v>26858.269771758354</v>
      </c>
    </row>
    <row r="34" spans="1:2" x14ac:dyDescent="0.2">
      <c r="A34" s="32" t="s">
        <v>25</v>
      </c>
      <c r="B34" s="33"/>
    </row>
    <row r="35" spans="1:2" x14ac:dyDescent="0.2">
      <c r="A35" s="63" t="s">
        <v>26</v>
      </c>
      <c r="B35" s="78">
        <v>50000</v>
      </c>
    </row>
    <row r="36" spans="1:2" x14ac:dyDescent="0.2">
      <c r="A36" s="64" t="s">
        <v>27</v>
      </c>
      <c r="B36" s="83">
        <f>B35*(1+B37)^4</f>
        <v>60775.3125</v>
      </c>
    </row>
    <row r="37" spans="1:2" x14ac:dyDescent="0.2">
      <c r="A37" s="64" t="s">
        <v>1</v>
      </c>
      <c r="B37" s="81">
        <v>0.05</v>
      </c>
    </row>
    <row r="38" spans="1:2" x14ac:dyDescent="0.2">
      <c r="A38" s="25" t="s">
        <v>5</v>
      </c>
      <c r="B38" s="37">
        <f>B35+B36/(1+B37)^4</f>
        <v>100000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zoomScale="150" zoomScaleNormal="150" workbookViewId="0">
      <selection activeCell="E20" sqref="E20"/>
    </sheetView>
  </sheetViews>
  <sheetFormatPr baseColWidth="10" defaultColWidth="11.42578125" defaultRowHeight="12.75" x14ac:dyDescent="0.2"/>
  <cols>
    <col min="1" max="1" width="14.42578125" bestFit="1" customWidth="1"/>
  </cols>
  <sheetData>
    <row r="1" spans="1:2" x14ac:dyDescent="0.2">
      <c r="A1" s="32" t="s">
        <v>17</v>
      </c>
      <c r="B1" s="33"/>
    </row>
    <row r="2" spans="1:2" x14ac:dyDescent="0.2">
      <c r="A2" s="51" t="s">
        <v>3</v>
      </c>
      <c r="B2" s="78">
        <v>300000</v>
      </c>
    </row>
    <row r="3" spans="1:2" x14ac:dyDescent="0.2">
      <c r="A3" s="84" t="s">
        <v>2</v>
      </c>
      <c r="B3" s="86">
        <v>5</v>
      </c>
    </row>
    <row r="4" spans="1:2" x14ac:dyDescent="0.2">
      <c r="A4" s="85" t="s">
        <v>1</v>
      </c>
      <c r="B4" s="87">
        <v>0.05</v>
      </c>
    </row>
    <row r="5" spans="1:2" x14ac:dyDescent="0.2">
      <c r="A5" s="31" t="s">
        <v>5</v>
      </c>
      <c r="B5" s="35">
        <f>B2/(1+B4)^B3</f>
        <v>235057.84994053768</v>
      </c>
    </row>
    <row r="6" spans="1:2" x14ac:dyDescent="0.2">
      <c r="B6" s="77"/>
    </row>
    <row r="7" spans="1:2" x14ac:dyDescent="0.2">
      <c r="A7" s="62" t="s">
        <v>19</v>
      </c>
      <c r="B7" s="33"/>
    </row>
    <row r="8" spans="1:2" x14ac:dyDescent="0.2">
      <c r="A8" s="88" t="s">
        <v>1</v>
      </c>
      <c r="B8" s="82">
        <v>0.05</v>
      </c>
    </row>
    <row r="9" spans="1:2" x14ac:dyDescent="0.2">
      <c r="A9" s="88" t="s">
        <v>23</v>
      </c>
      <c r="B9" s="83">
        <v>5</v>
      </c>
    </row>
    <row r="10" spans="1:2" x14ac:dyDescent="0.2">
      <c r="A10" s="88" t="s">
        <v>3</v>
      </c>
      <c r="B10" s="89">
        <v>300000</v>
      </c>
    </row>
    <row r="11" spans="1:2" x14ac:dyDescent="0.2">
      <c r="A11" s="75" t="s">
        <v>24</v>
      </c>
      <c r="B11" s="90">
        <f>PMT(B8,B9,,-B10)</f>
        <v>54292.439438480433</v>
      </c>
    </row>
    <row r="13" spans="1:2" x14ac:dyDescent="0.2">
      <c r="A13" s="62" t="s">
        <v>28</v>
      </c>
      <c r="B13" s="106"/>
    </row>
    <row r="14" spans="1:2" x14ac:dyDescent="0.2">
      <c r="A14" s="88" t="s">
        <v>1</v>
      </c>
      <c r="B14" s="82">
        <v>0.05</v>
      </c>
    </row>
    <row r="15" spans="1:2" x14ac:dyDescent="0.2">
      <c r="A15" s="88" t="s">
        <v>23</v>
      </c>
      <c r="B15" s="83">
        <v>5</v>
      </c>
    </row>
    <row r="16" spans="1:2" x14ac:dyDescent="0.2">
      <c r="A16" s="88" t="s">
        <v>3</v>
      </c>
      <c r="B16" s="83">
        <v>300000</v>
      </c>
    </row>
    <row r="17" spans="1:2" x14ac:dyDescent="0.2">
      <c r="A17" s="88" t="s">
        <v>5</v>
      </c>
      <c r="B17" s="89">
        <f>B16/(1+B14)^B15</f>
        <v>235057.84994053768</v>
      </c>
    </row>
    <row r="18" spans="1:2" x14ac:dyDescent="0.2">
      <c r="A18" s="75" t="s">
        <v>24</v>
      </c>
      <c r="B18" s="34">
        <f>-PMT(B14,B15,B17)</f>
        <v>54292.439438480433</v>
      </c>
    </row>
    <row r="21" spans="1:2" x14ac:dyDescent="0.2">
      <c r="A21" s="62" t="s">
        <v>20</v>
      </c>
      <c r="B21" s="33"/>
    </row>
    <row r="22" spans="1:2" x14ac:dyDescent="0.2">
      <c r="A22" s="91" t="s">
        <v>29</v>
      </c>
      <c r="B22" s="78">
        <v>15000</v>
      </c>
    </row>
    <row r="23" spans="1:2" x14ac:dyDescent="0.2">
      <c r="A23" s="92" t="s">
        <v>30</v>
      </c>
      <c r="B23" s="86">
        <v>20</v>
      </c>
    </row>
    <row r="24" spans="1:2" x14ac:dyDescent="0.2">
      <c r="A24" s="92" t="s">
        <v>31</v>
      </c>
      <c r="B24" s="94">
        <v>0.06</v>
      </c>
    </row>
    <row r="25" spans="1:2" x14ac:dyDescent="0.2">
      <c r="A25" s="93" t="s">
        <v>32</v>
      </c>
      <c r="B25" s="95">
        <f>B24/4</f>
        <v>1.4999999999999999E-2</v>
      </c>
    </row>
    <row r="26" spans="1:2" x14ac:dyDescent="0.2">
      <c r="A26" s="31" t="s">
        <v>5</v>
      </c>
      <c r="B26" s="35">
        <f>PV(B25,B23,-B22)</f>
        <v>257529.58177622684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3"/>
  <sheetViews>
    <sheetView zoomScale="120" zoomScaleNormal="120" workbookViewId="0">
      <selection activeCell="G52" sqref="G52"/>
    </sheetView>
  </sheetViews>
  <sheetFormatPr baseColWidth="10" defaultColWidth="11.42578125" defaultRowHeight="12.75" x14ac:dyDescent="0.2"/>
  <cols>
    <col min="1" max="1" width="14.85546875" bestFit="1" customWidth="1"/>
    <col min="2" max="2" width="11.85546875" bestFit="1" customWidth="1"/>
  </cols>
  <sheetData>
    <row r="1" spans="1:5" x14ac:dyDescent="0.2">
      <c r="A1" s="96" t="s">
        <v>33</v>
      </c>
      <c r="B1" s="97">
        <v>100000</v>
      </c>
    </row>
    <row r="2" spans="1:5" x14ac:dyDescent="0.2">
      <c r="A2" s="8" t="s">
        <v>34</v>
      </c>
      <c r="B2" s="8">
        <v>10</v>
      </c>
    </row>
    <row r="3" spans="1:5" x14ac:dyDescent="0.2">
      <c r="A3" s="8" t="s">
        <v>35</v>
      </c>
      <c r="B3" s="8">
        <v>50</v>
      </c>
    </row>
    <row r="4" spans="1:5" x14ac:dyDescent="0.2">
      <c r="A4" s="8" t="s">
        <v>36</v>
      </c>
      <c r="B4" s="39">
        <v>2500</v>
      </c>
    </row>
    <row r="5" spans="1:5" x14ac:dyDescent="0.2">
      <c r="A5" s="8" t="s">
        <v>31</v>
      </c>
      <c r="B5" s="29">
        <v>0.1</v>
      </c>
    </row>
    <row r="6" spans="1:5" x14ac:dyDescent="0.2">
      <c r="A6" s="9" t="s">
        <v>37</v>
      </c>
      <c r="B6" s="38">
        <f>B5/2</f>
        <v>0.05</v>
      </c>
    </row>
    <row r="7" spans="1:5" x14ac:dyDescent="0.2">
      <c r="A7" s="25" t="s">
        <v>38</v>
      </c>
      <c r="B7" s="37">
        <f>PMT(B6,B2,B1)</f>
        <v>-12950.457496545667</v>
      </c>
    </row>
    <row r="9" spans="1:5" x14ac:dyDescent="0.2">
      <c r="A9" s="6" t="s">
        <v>39</v>
      </c>
      <c r="B9" s="5" t="s">
        <v>1</v>
      </c>
      <c r="C9" s="5" t="s">
        <v>40</v>
      </c>
      <c r="D9" s="5" t="s">
        <v>41</v>
      </c>
      <c r="E9" s="5" t="s">
        <v>42</v>
      </c>
    </row>
    <row r="10" spans="1:5" x14ac:dyDescent="0.2">
      <c r="A10" s="11">
        <v>0</v>
      </c>
      <c r="B10" s="7">
        <v>0</v>
      </c>
      <c r="C10" s="7">
        <v>0</v>
      </c>
      <c r="D10" s="3">
        <f>-$B$26</f>
        <v>-2500</v>
      </c>
      <c r="E10" s="44">
        <f>SUM(B10:D10)</f>
        <v>-2500</v>
      </c>
    </row>
    <row r="11" spans="1:5" x14ac:dyDescent="0.2">
      <c r="A11" s="12">
        <v>1</v>
      </c>
      <c r="B11" s="40">
        <f>IPMT($B$6,A11,$B$2,$B$1)</f>
        <v>-5000</v>
      </c>
      <c r="C11" s="42">
        <f>PPMT($B$6,A11,$B$2,$B$1)</f>
        <v>-7950.4574965456668</v>
      </c>
      <c r="D11" s="8">
        <f t="shared" ref="D11:D20" si="0">-$B$25</f>
        <v>-50</v>
      </c>
      <c r="E11" s="40">
        <f t="shared" ref="E11:E20" si="1">SUM(B11:D11)</f>
        <v>-13000.457496545667</v>
      </c>
    </row>
    <row r="12" spans="1:5" x14ac:dyDescent="0.2">
      <c r="A12" s="12">
        <v>2</v>
      </c>
      <c r="B12" s="40">
        <f t="shared" ref="B12:B20" si="2">IPMT($B$6,A12,$B$2,$B$1)</f>
        <v>-4602.4771251727161</v>
      </c>
      <c r="C12" s="42">
        <f t="shared" ref="C12:C20" si="3">PPMT($B$6,A12,$B$2,$B$1)</f>
        <v>-8347.9803713729507</v>
      </c>
      <c r="D12" s="8">
        <f t="shared" si="0"/>
        <v>-50</v>
      </c>
      <c r="E12" s="40">
        <f t="shared" si="1"/>
        <v>-13000.457496545667</v>
      </c>
    </row>
    <row r="13" spans="1:5" x14ac:dyDescent="0.2">
      <c r="A13" s="12">
        <v>3</v>
      </c>
      <c r="B13" s="40">
        <f t="shared" si="2"/>
        <v>-4185.0781066040681</v>
      </c>
      <c r="C13" s="42">
        <f t="shared" si="3"/>
        <v>-8765.3793899415959</v>
      </c>
      <c r="D13" s="8">
        <f t="shared" si="0"/>
        <v>-50</v>
      </c>
      <c r="E13" s="40">
        <f t="shared" si="1"/>
        <v>-13000.457496545663</v>
      </c>
    </row>
    <row r="14" spans="1:5" x14ac:dyDescent="0.2">
      <c r="A14" s="12">
        <v>4</v>
      </c>
      <c r="B14" s="40">
        <f t="shared" si="2"/>
        <v>-3746.8091371069891</v>
      </c>
      <c r="C14" s="42">
        <f t="shared" si="3"/>
        <v>-9203.6483594386773</v>
      </c>
      <c r="D14" s="8">
        <f t="shared" si="0"/>
        <v>-50</v>
      </c>
      <c r="E14" s="40">
        <f t="shared" si="1"/>
        <v>-13000.457496545667</v>
      </c>
    </row>
    <row r="15" spans="1:5" x14ac:dyDescent="0.2">
      <c r="A15" s="12">
        <v>5</v>
      </c>
      <c r="B15" s="40">
        <f t="shared" si="2"/>
        <v>-3286.6267191350544</v>
      </c>
      <c r="C15" s="42">
        <f t="shared" si="3"/>
        <v>-9663.8307774106124</v>
      </c>
      <c r="D15" s="8">
        <f t="shared" si="0"/>
        <v>-50</v>
      </c>
      <c r="E15" s="40">
        <f t="shared" si="1"/>
        <v>-13000.457496545667</v>
      </c>
    </row>
    <row r="16" spans="1:5" x14ac:dyDescent="0.2">
      <c r="A16" s="12">
        <v>6</v>
      </c>
      <c r="B16" s="40">
        <f t="shared" si="2"/>
        <v>-2803.4351802645242</v>
      </c>
      <c r="C16" s="42">
        <f t="shared" si="3"/>
        <v>-10147.022316281144</v>
      </c>
      <c r="D16" s="8">
        <f t="shared" si="0"/>
        <v>-50</v>
      </c>
      <c r="E16" s="40">
        <f t="shared" si="1"/>
        <v>-13000.457496545667</v>
      </c>
    </row>
    <row r="17" spans="1:5" x14ac:dyDescent="0.2">
      <c r="A17" s="12">
        <v>7</v>
      </c>
      <c r="B17" s="40">
        <f t="shared" si="2"/>
        <v>-2296.0840644504665</v>
      </c>
      <c r="C17" s="42">
        <f t="shared" si="3"/>
        <v>-10654.373432095199</v>
      </c>
      <c r="D17" s="8">
        <f t="shared" si="0"/>
        <v>-50</v>
      </c>
      <c r="E17" s="40">
        <f t="shared" si="1"/>
        <v>-13000.457496545665</v>
      </c>
    </row>
    <row r="18" spans="1:5" x14ac:dyDescent="0.2">
      <c r="A18" s="12">
        <v>8</v>
      </c>
      <c r="B18" s="40">
        <f t="shared" si="2"/>
        <v>-1763.3653928457065</v>
      </c>
      <c r="C18" s="42">
        <f t="shared" si="3"/>
        <v>-11187.092103699959</v>
      </c>
      <c r="D18" s="8">
        <f t="shared" si="0"/>
        <v>-50</v>
      </c>
      <c r="E18" s="40">
        <f t="shared" si="1"/>
        <v>-13000.457496545665</v>
      </c>
    </row>
    <row r="19" spans="1:5" x14ac:dyDescent="0.2">
      <c r="A19" s="12">
        <v>9</v>
      </c>
      <c r="B19" s="40">
        <f t="shared" si="2"/>
        <v>-1204.0107876607085</v>
      </c>
      <c r="C19" s="42">
        <f t="shared" si="3"/>
        <v>-11746.446708884958</v>
      </c>
      <c r="D19" s="8">
        <f t="shared" si="0"/>
        <v>-50</v>
      </c>
      <c r="E19" s="40">
        <f t="shared" si="1"/>
        <v>-13000.457496545667</v>
      </c>
    </row>
    <row r="20" spans="1:5" x14ac:dyDescent="0.2">
      <c r="A20" s="13">
        <v>10</v>
      </c>
      <c r="B20" s="40">
        <f t="shared" si="2"/>
        <v>-616.68845221646052</v>
      </c>
      <c r="C20" s="42">
        <f t="shared" si="3"/>
        <v>-12333.769044329207</v>
      </c>
      <c r="D20" s="9">
        <f t="shared" si="0"/>
        <v>-50</v>
      </c>
      <c r="E20" s="41">
        <f t="shared" si="1"/>
        <v>-13000.457496545667</v>
      </c>
    </row>
    <row r="21" spans="1:5" x14ac:dyDescent="0.2">
      <c r="A21" s="21" t="s">
        <v>43</v>
      </c>
      <c r="B21" s="22"/>
      <c r="C21" s="22"/>
      <c r="D21" s="22"/>
      <c r="E21" s="43">
        <f>SUM(E10:E20)</f>
        <v>-132504.57496545668</v>
      </c>
    </row>
    <row r="23" spans="1:5" x14ac:dyDescent="0.2">
      <c r="A23" s="51" t="s">
        <v>44</v>
      </c>
      <c r="B23" s="52">
        <v>100000</v>
      </c>
    </row>
    <row r="24" spans="1:5" x14ac:dyDescent="0.2">
      <c r="A24" s="8" t="s">
        <v>34</v>
      </c>
      <c r="B24" s="8">
        <v>10</v>
      </c>
    </row>
    <row r="25" spans="1:5" x14ac:dyDescent="0.2">
      <c r="A25" s="8" t="s">
        <v>35</v>
      </c>
      <c r="B25" s="8">
        <v>50</v>
      </c>
    </row>
    <row r="26" spans="1:5" x14ac:dyDescent="0.2">
      <c r="A26" s="8" t="s">
        <v>36</v>
      </c>
      <c r="B26" s="39">
        <v>2500</v>
      </c>
    </row>
    <row r="27" spans="1:5" x14ac:dyDescent="0.2">
      <c r="A27" s="8" t="s">
        <v>31</v>
      </c>
      <c r="B27" s="29">
        <v>0.1</v>
      </c>
    </row>
    <row r="28" spans="1:5" x14ac:dyDescent="0.2">
      <c r="A28" s="9" t="s">
        <v>37</v>
      </c>
      <c r="B28" s="38">
        <f>B27/2</f>
        <v>0.05</v>
      </c>
    </row>
    <row r="29" spans="1:5" x14ac:dyDescent="0.2">
      <c r="A29" s="25" t="s">
        <v>40</v>
      </c>
      <c r="B29" s="37">
        <f>B23/B24</f>
        <v>10000</v>
      </c>
    </row>
    <row r="31" spans="1:5" x14ac:dyDescent="0.2">
      <c r="A31" s="6" t="s">
        <v>39</v>
      </c>
      <c r="B31" s="5" t="s">
        <v>1</v>
      </c>
      <c r="C31" s="5" t="s">
        <v>40</v>
      </c>
      <c r="D31" s="5" t="s">
        <v>41</v>
      </c>
      <c r="E31" s="5" t="s">
        <v>42</v>
      </c>
    </row>
    <row r="32" spans="1:5" x14ac:dyDescent="0.2">
      <c r="A32" s="11">
        <v>0</v>
      </c>
      <c r="B32" s="7">
        <v>0</v>
      </c>
      <c r="C32" s="7">
        <v>0</v>
      </c>
      <c r="D32" s="3">
        <f>-$B$26</f>
        <v>-2500</v>
      </c>
      <c r="E32" s="44">
        <f>SUM(B32:D32)</f>
        <v>-2500</v>
      </c>
    </row>
    <row r="33" spans="1:5" x14ac:dyDescent="0.2">
      <c r="A33" s="12">
        <v>1</v>
      </c>
      <c r="B33" s="40">
        <f>-B23*B28</f>
        <v>-5000</v>
      </c>
      <c r="C33" s="42">
        <f t="shared" ref="C33:C42" si="4">-$B$29</f>
        <v>-10000</v>
      </c>
      <c r="D33" s="8">
        <f t="shared" ref="D33:D42" si="5">-$B$25</f>
        <v>-50</v>
      </c>
      <c r="E33" s="40">
        <f t="shared" ref="E33:E42" si="6">SUM(B33:D33)</f>
        <v>-15050</v>
      </c>
    </row>
    <row r="34" spans="1:5" x14ac:dyDescent="0.2">
      <c r="A34" s="12">
        <v>2</v>
      </c>
      <c r="B34" s="40">
        <f t="shared" ref="B34:B42" si="7">B33+$B$29*$B$28</f>
        <v>-4500</v>
      </c>
      <c r="C34" s="42">
        <f t="shared" si="4"/>
        <v>-10000</v>
      </c>
      <c r="D34" s="8">
        <f t="shared" si="5"/>
        <v>-50</v>
      </c>
      <c r="E34" s="40">
        <f t="shared" si="6"/>
        <v>-14550</v>
      </c>
    </row>
    <row r="35" spans="1:5" x14ac:dyDescent="0.2">
      <c r="A35" s="12">
        <v>3</v>
      </c>
      <c r="B35" s="40">
        <f t="shared" si="7"/>
        <v>-4000</v>
      </c>
      <c r="C35" s="42">
        <f t="shared" si="4"/>
        <v>-10000</v>
      </c>
      <c r="D35" s="8">
        <f t="shared" si="5"/>
        <v>-50</v>
      </c>
      <c r="E35" s="40">
        <f t="shared" si="6"/>
        <v>-14050</v>
      </c>
    </row>
    <row r="36" spans="1:5" x14ac:dyDescent="0.2">
      <c r="A36" s="12">
        <v>4</v>
      </c>
      <c r="B36" s="40">
        <f t="shared" si="7"/>
        <v>-3500</v>
      </c>
      <c r="C36" s="42">
        <f t="shared" si="4"/>
        <v>-10000</v>
      </c>
      <c r="D36" s="8">
        <f t="shared" si="5"/>
        <v>-50</v>
      </c>
      <c r="E36" s="40">
        <f t="shared" si="6"/>
        <v>-13550</v>
      </c>
    </row>
    <row r="37" spans="1:5" x14ac:dyDescent="0.2">
      <c r="A37" s="12">
        <v>5</v>
      </c>
      <c r="B37" s="40">
        <f t="shared" si="7"/>
        <v>-3000</v>
      </c>
      <c r="C37" s="42">
        <f t="shared" si="4"/>
        <v>-10000</v>
      </c>
      <c r="D37" s="8">
        <f t="shared" si="5"/>
        <v>-50</v>
      </c>
      <c r="E37" s="40">
        <f t="shared" si="6"/>
        <v>-13050</v>
      </c>
    </row>
    <row r="38" spans="1:5" x14ac:dyDescent="0.2">
      <c r="A38" s="12">
        <v>6</v>
      </c>
      <c r="B38" s="40">
        <f t="shared" si="7"/>
        <v>-2500</v>
      </c>
      <c r="C38" s="42">
        <f t="shared" si="4"/>
        <v>-10000</v>
      </c>
      <c r="D38" s="8">
        <f t="shared" si="5"/>
        <v>-50</v>
      </c>
      <c r="E38" s="40">
        <f t="shared" si="6"/>
        <v>-12550</v>
      </c>
    </row>
    <row r="39" spans="1:5" x14ac:dyDescent="0.2">
      <c r="A39" s="12">
        <v>7</v>
      </c>
      <c r="B39" s="40">
        <f t="shared" si="7"/>
        <v>-2000</v>
      </c>
      <c r="C39" s="42">
        <f t="shared" si="4"/>
        <v>-10000</v>
      </c>
      <c r="D39" s="8">
        <f t="shared" si="5"/>
        <v>-50</v>
      </c>
      <c r="E39" s="40">
        <f t="shared" si="6"/>
        <v>-12050</v>
      </c>
    </row>
    <row r="40" spans="1:5" x14ac:dyDescent="0.2">
      <c r="A40" s="12">
        <v>8</v>
      </c>
      <c r="B40" s="40">
        <f t="shared" si="7"/>
        <v>-1500</v>
      </c>
      <c r="C40" s="42">
        <f t="shared" si="4"/>
        <v>-10000</v>
      </c>
      <c r="D40" s="8">
        <f t="shared" si="5"/>
        <v>-50</v>
      </c>
      <c r="E40" s="40">
        <f t="shared" si="6"/>
        <v>-11550</v>
      </c>
    </row>
    <row r="41" spans="1:5" x14ac:dyDescent="0.2">
      <c r="A41" s="12">
        <v>9</v>
      </c>
      <c r="B41" s="40">
        <f t="shared" si="7"/>
        <v>-1000</v>
      </c>
      <c r="C41" s="42">
        <f t="shared" si="4"/>
        <v>-10000</v>
      </c>
      <c r="D41" s="8">
        <f t="shared" si="5"/>
        <v>-50</v>
      </c>
      <c r="E41" s="40">
        <f t="shared" si="6"/>
        <v>-11050</v>
      </c>
    </row>
    <row r="42" spans="1:5" x14ac:dyDescent="0.2">
      <c r="A42" s="13">
        <v>10</v>
      </c>
      <c r="B42" s="40">
        <f t="shared" si="7"/>
        <v>-500</v>
      </c>
      <c r="C42" s="42">
        <f t="shared" si="4"/>
        <v>-10000</v>
      </c>
      <c r="D42" s="9">
        <f t="shared" si="5"/>
        <v>-50</v>
      </c>
      <c r="E42" s="41">
        <f t="shared" si="6"/>
        <v>-10550</v>
      </c>
    </row>
    <row r="43" spans="1:5" x14ac:dyDescent="0.2">
      <c r="A43" s="21" t="s">
        <v>43</v>
      </c>
      <c r="B43" s="22"/>
      <c r="C43" s="22"/>
      <c r="D43" s="22"/>
      <c r="E43" s="43">
        <f>SUM(E32:E42)</f>
        <v>-130500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Opp 1</vt:lpstr>
      <vt:lpstr>Opp 2</vt:lpstr>
      <vt:lpstr>Opp 3</vt:lpstr>
      <vt:lpstr>Opp 4</vt:lpstr>
      <vt:lpstr>Opp 5</vt:lpstr>
      <vt:lpstr>Opp 6</vt:lpstr>
      <vt:lpstr>Opp 7</vt:lpstr>
      <vt:lpstr>Opp 8</vt:lpstr>
      <vt:lpstr>Opp 9</vt:lpstr>
      <vt:lpstr>Opp 10</vt:lpstr>
      <vt:lpstr>Opp 11</vt:lpstr>
      <vt:lpstr>Opp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2001-08-17T06:23:41Z</dcterms:created>
  <dcterms:modified xsi:type="dcterms:W3CDTF">2023-06-23T08:43:39Z</dcterms:modified>
  <cp:category/>
  <cp:contentStatus/>
</cp:coreProperties>
</file>