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varbr\OneDrive - OsloMet\Lærebok 6. utgave\Slides mv 6. utgave til forlag\Excel oppgaver\"/>
    </mc:Choice>
  </mc:AlternateContent>
  <bookViews>
    <workbookView xWindow="480" yWindow="255" windowWidth="11340" windowHeight="5835" activeTab="4"/>
  </bookViews>
  <sheets>
    <sheet name="Opp 1" sheetId="1" r:id="rId1"/>
    <sheet name="Opp 2" sheetId="2" r:id="rId2"/>
    <sheet name="Opp 3" sheetId="5" r:id="rId3"/>
    <sheet name="Opp 4" sheetId="3" r:id="rId4"/>
    <sheet name="Opp 6" sheetId="4" r:id="rId5"/>
  </sheets>
  <calcPr calcId="162913"/>
</workbook>
</file>

<file path=xl/calcChain.xml><?xml version="1.0" encoding="utf-8"?>
<calcChain xmlns="http://schemas.openxmlformats.org/spreadsheetml/2006/main">
  <c r="B49" i="3" l="1"/>
  <c r="B47" i="3"/>
  <c r="B46" i="3"/>
  <c r="B41" i="3"/>
  <c r="B40" i="3"/>
  <c r="B7" i="3"/>
  <c r="B6" i="3"/>
  <c r="B3" i="3"/>
  <c r="B2" i="3"/>
  <c r="D7" i="5"/>
  <c r="D8" i="5" s="1"/>
  <c r="D6" i="5"/>
  <c r="C6" i="5"/>
  <c r="C12" i="5" s="1"/>
  <c r="C7" i="5" l="1"/>
  <c r="C9" i="5"/>
  <c r="C10" i="5" l="1"/>
  <c r="C8" i="5"/>
  <c r="C13" i="5"/>
  <c r="B8" i="4" l="1"/>
  <c r="B7" i="4"/>
  <c r="B10" i="4" s="1"/>
  <c r="B11" i="4" s="1"/>
  <c r="B15" i="4" s="1"/>
  <c r="B16" i="4" s="1"/>
  <c r="C17" i="3"/>
  <c r="B17" i="3"/>
  <c r="B19" i="3"/>
  <c r="C3" i="3"/>
  <c r="C18" i="3"/>
  <c r="C19" i="3"/>
  <c r="C20" i="3"/>
  <c r="B26" i="3"/>
  <c r="B4" i="1"/>
  <c r="D6" i="1" s="1"/>
  <c r="D7" i="1" s="1"/>
  <c r="D8" i="1" s="1"/>
  <c r="C6" i="1"/>
  <c r="C7" i="1" s="1"/>
  <c r="B12" i="1"/>
  <c r="E2" i="1"/>
  <c r="E6" i="1" s="1"/>
  <c r="E8" i="1" s="1"/>
  <c r="E7" i="1" s="1"/>
  <c r="E3" i="1"/>
  <c r="E4" i="1"/>
  <c r="B4" i="2"/>
  <c r="C6" i="2" s="1"/>
  <c r="B12" i="2"/>
  <c r="D6" i="2"/>
  <c r="D7" i="2" s="1"/>
  <c r="D8" i="2" s="1"/>
  <c r="E2" i="2"/>
  <c r="E3" i="2"/>
  <c r="E4" i="2"/>
  <c r="E6" i="2" l="1"/>
  <c r="E8" i="2" s="1"/>
  <c r="E7" i="2" s="1"/>
  <c r="C7" i="3"/>
  <c r="B11" i="3" s="1"/>
  <c r="C9" i="2"/>
  <c r="C7" i="2"/>
  <c r="B14" i="2"/>
  <c r="B19" i="1"/>
  <c r="C8" i="1"/>
  <c r="B10" i="3"/>
  <c r="B12" i="3" s="1"/>
  <c r="C9" i="1"/>
  <c r="B17" i="1" s="1"/>
  <c r="B20" i="3"/>
  <c r="B18" i="3"/>
  <c r="B14" i="1"/>
  <c r="E20" i="3" l="1"/>
  <c r="G20" i="3" s="1"/>
  <c r="E17" i="3"/>
  <c r="G17" i="3" s="1"/>
  <c r="E19" i="3"/>
  <c r="G19" i="3" s="1"/>
  <c r="C22" i="3"/>
  <c r="E18" i="3"/>
  <c r="G18" i="3" s="1"/>
  <c r="B13" i="3"/>
  <c r="C24" i="3" s="1"/>
  <c r="B23" i="3"/>
  <c r="B24" i="3"/>
  <c r="C8" i="2"/>
  <c r="B15" i="2"/>
  <c r="B16" i="2" s="1"/>
  <c r="B17" i="2"/>
  <c r="D17" i="3"/>
  <c r="F17" i="3" s="1"/>
  <c r="B22" i="3"/>
  <c r="D18" i="3"/>
  <c r="F18" i="3" s="1"/>
  <c r="D19" i="3"/>
  <c r="F19" i="3" s="1"/>
  <c r="D20" i="3"/>
  <c r="F20" i="3" s="1"/>
  <c r="B15" i="1"/>
  <c r="B16" i="1" s="1"/>
  <c r="H20" i="3" l="1"/>
  <c r="H17" i="3"/>
  <c r="C23" i="3"/>
  <c r="H18" i="3"/>
  <c r="B27" i="3"/>
  <c r="H19" i="3"/>
  <c r="H21" i="3" l="1"/>
  <c r="H22" i="3" s="1"/>
  <c r="B28" i="3" s="1"/>
  <c r="B29" i="3" s="1"/>
  <c r="B32" i="3" l="1"/>
  <c r="B33" i="3" s="1"/>
  <c r="B35" i="3" s="1"/>
  <c r="B36" i="3" l="1"/>
</calcChain>
</file>

<file path=xl/comments1.xml><?xml version="1.0" encoding="utf-8"?>
<comments xmlns="http://schemas.openxmlformats.org/spreadsheetml/2006/main">
  <authors>
    <author>Ivar Bredesen</author>
  </authors>
  <commentList>
    <comment ref="B11" authorId="0" shapeId="0">
      <text>
        <r>
          <rPr>
            <sz val="8"/>
            <color indexed="81"/>
            <rFont val="Tahoma"/>
            <family val="2"/>
          </rPr>
          <t xml:space="preserve">Andelene i hver aksje kan endres
</t>
        </r>
      </text>
    </comment>
  </commentList>
</comments>
</file>

<file path=xl/sharedStrings.xml><?xml version="1.0" encoding="utf-8"?>
<sst xmlns="http://schemas.openxmlformats.org/spreadsheetml/2006/main" count="103" uniqueCount="56">
  <si>
    <t>Konjunkturer</t>
  </si>
  <si>
    <t>Sannsynlighet</t>
  </si>
  <si>
    <t>Høy</t>
  </si>
  <si>
    <t>Normal</t>
  </si>
  <si>
    <t>Lav</t>
  </si>
  <si>
    <t>Avkastning A</t>
  </si>
  <si>
    <t>Avkastning B</t>
  </si>
  <si>
    <t>Kovarians</t>
  </si>
  <si>
    <t>Forventet avkastning</t>
  </si>
  <si>
    <t>Standardavvik</t>
  </si>
  <si>
    <t>Andel A</t>
  </si>
  <si>
    <t>Andel B</t>
  </si>
  <si>
    <t>Porteføljeavkastning</t>
  </si>
  <si>
    <t>Porteføljevarians</t>
  </si>
  <si>
    <t>Korrelasjonskoeffisient</t>
  </si>
  <si>
    <t>Varians</t>
  </si>
  <si>
    <t>Portefølje</t>
  </si>
  <si>
    <t>Veid standardavvik</t>
  </si>
  <si>
    <t>Porteføljestandardavvik</t>
  </si>
  <si>
    <t>Avkastning</t>
  </si>
  <si>
    <t>Aksje A</t>
  </si>
  <si>
    <t>Aksje B</t>
  </si>
  <si>
    <t>Kurs 90</t>
  </si>
  <si>
    <t>Forventet A</t>
  </si>
  <si>
    <t>Forventet B</t>
  </si>
  <si>
    <t>Standardavvik A</t>
  </si>
  <si>
    <t>Standardavvik B</t>
  </si>
  <si>
    <t>Ra - E(Ra)</t>
  </si>
  <si>
    <t>Rb - E(Rb)</t>
  </si>
  <si>
    <t>Kovarians AB</t>
  </si>
  <si>
    <t xml:space="preserve">Forventet </t>
  </si>
  <si>
    <t>Korrelasjon AB</t>
  </si>
  <si>
    <t>Optimal andel A</t>
  </si>
  <si>
    <t>Optimal andel B</t>
  </si>
  <si>
    <t>Korrelasjon</t>
  </si>
  <si>
    <t>Daglig standardavvik A</t>
  </si>
  <si>
    <t>Daglig standardavvik B</t>
  </si>
  <si>
    <t>Portefølje standardavvik</t>
  </si>
  <si>
    <t>1-dag VaR</t>
  </si>
  <si>
    <t>Tilstand</t>
  </si>
  <si>
    <t>Avkastning PVS</t>
  </si>
  <si>
    <t>Avkastning DAI</t>
  </si>
  <si>
    <t>Forventet portefølje</t>
  </si>
  <si>
    <t>Varians portefølje</t>
  </si>
  <si>
    <t>Kurs 135</t>
  </si>
  <si>
    <t>Kurs 115</t>
  </si>
  <si>
    <t>Kurs 100</t>
  </si>
  <si>
    <t xml:space="preserve">Plassering </t>
  </si>
  <si>
    <t>Andel i A</t>
  </si>
  <si>
    <t>Andel i B</t>
  </si>
  <si>
    <t>Andel år</t>
  </si>
  <si>
    <t>Konfidens</t>
  </si>
  <si>
    <t>Var for A</t>
  </si>
  <si>
    <t>Var for B</t>
  </si>
  <si>
    <t>VaR for portefølje</t>
  </si>
  <si>
    <t>5-dag 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</si>
</sst>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0.000000"/>
    <numFmt numFmtId="166" formatCode="0.00000"/>
    <numFmt numFmtId="167" formatCode="0.000"/>
    <numFmt numFmtId="168" formatCode="0.0\ %"/>
    <numFmt numFmtId="169" formatCode="0.0000\ %"/>
    <numFmt numFmtId="170" formatCode="_ * #,##0_ ;_ * \-#,##0_ ;_ * &quot;-&quot;??_ ;_ @_ "/>
    <numFmt numFmtId="171" formatCode="0.0000"/>
    <numFmt numFmtId="172" formatCode="0.00000000"/>
  </numFmts>
  <fonts count="8" x14ac:knownFonts="1">
    <font>
      <sz val="10"/>
      <name val="Arial"/>
    </font>
    <font>
      <sz val="10"/>
      <name val="Arial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2" xfId="2" applyFont="1" applyBorder="1" applyAlignment="1">
      <alignment horizontal="center"/>
    </xf>
    <xf numFmtId="0" fontId="0" fillId="2" borderId="4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10" fontId="0" fillId="4" borderId="2" xfId="2" applyNumberFormat="1" applyFont="1" applyFill="1" applyBorder="1"/>
    <xf numFmtId="0" fontId="0" fillId="4" borderId="1" xfId="0" applyFill="1" applyBorder="1"/>
    <xf numFmtId="0" fontId="0" fillId="4" borderId="3" xfId="0" applyFill="1" applyBorder="1"/>
    <xf numFmtId="10" fontId="0" fillId="4" borderId="1" xfId="2" applyNumberFormat="1" applyFont="1" applyFill="1" applyBorder="1"/>
    <xf numFmtId="167" fontId="0" fillId="4" borderId="3" xfId="0" applyNumberFormat="1" applyFill="1" applyBorder="1"/>
    <xf numFmtId="168" fontId="0" fillId="0" borderId="1" xfId="0" applyNumberFormat="1" applyBorder="1"/>
    <xf numFmtId="168" fontId="0" fillId="0" borderId="2" xfId="0" applyNumberFormat="1" applyBorder="1"/>
    <xf numFmtId="168" fontId="0" fillId="0" borderId="3" xfId="0" applyNumberFormat="1" applyBorder="1"/>
    <xf numFmtId="10" fontId="0" fillId="4" borderId="4" xfId="2" applyNumberFormat="1" applyFont="1" applyFill="1" applyBorder="1"/>
    <xf numFmtId="0" fontId="0" fillId="3" borderId="4" xfId="0" applyFill="1" applyBorder="1"/>
    <xf numFmtId="0" fontId="5" fillId="0" borderId="0" xfId="0" applyFont="1"/>
    <xf numFmtId="9" fontId="5" fillId="0" borderId="0" xfId="2" applyFont="1"/>
    <xf numFmtId="0" fontId="5" fillId="6" borderId="4" xfId="0" applyFont="1" applyFill="1" applyBorder="1" applyAlignment="1">
      <alignment horizontal="center"/>
    </xf>
    <xf numFmtId="9" fontId="5" fillId="5" borderId="2" xfId="2" applyFont="1" applyFill="1" applyBorder="1"/>
    <xf numFmtId="10" fontId="5" fillId="5" borderId="2" xfId="2" applyNumberFormat="1" applyFont="1" applyFill="1" applyBorder="1"/>
    <xf numFmtId="10" fontId="5" fillId="5" borderId="2" xfId="0" applyNumberFormat="1" applyFont="1" applyFill="1" applyBorder="1"/>
    <xf numFmtId="2" fontId="5" fillId="5" borderId="2" xfId="0" applyNumberFormat="1" applyFont="1" applyFill="1" applyBorder="1"/>
    <xf numFmtId="165" fontId="5" fillId="5" borderId="2" xfId="0" applyNumberFormat="1" applyFont="1" applyFill="1" applyBorder="1"/>
    <xf numFmtId="2" fontId="5" fillId="5" borderId="2" xfId="0" applyNumberFormat="1" applyFont="1" applyFill="1" applyBorder="1" applyAlignment="1">
      <alignment horizontal="center"/>
    </xf>
    <xf numFmtId="9" fontId="5" fillId="5" borderId="3" xfId="2" applyFont="1" applyFill="1" applyBorder="1"/>
    <xf numFmtId="10" fontId="5" fillId="5" borderId="3" xfId="2" applyNumberFormat="1" applyFont="1" applyFill="1" applyBorder="1"/>
    <xf numFmtId="10" fontId="5" fillId="5" borderId="3" xfId="0" applyNumberFormat="1" applyFont="1" applyFill="1" applyBorder="1"/>
    <xf numFmtId="2" fontId="5" fillId="5" borderId="3" xfId="0" applyNumberFormat="1" applyFont="1" applyFill="1" applyBorder="1"/>
    <xf numFmtId="165" fontId="5" fillId="5" borderId="3" xfId="0" applyNumberFormat="1" applyFont="1" applyFill="1" applyBorder="1"/>
    <xf numFmtId="0" fontId="5" fillId="4" borderId="5" xfId="0" applyFont="1" applyFill="1" applyBorder="1"/>
    <xf numFmtId="0" fontId="5" fillId="4" borderId="1" xfId="0" applyFont="1" applyFill="1" applyBorder="1"/>
    <xf numFmtId="0" fontId="5" fillId="3" borderId="1" xfId="0" applyFont="1" applyFill="1" applyBorder="1"/>
    <xf numFmtId="166" fontId="5" fillId="3" borderId="1" xfId="0" applyNumberFormat="1" applyFont="1" applyFill="1" applyBorder="1"/>
    <xf numFmtId="0" fontId="5" fillId="4" borderId="6" xfId="0" applyFont="1" applyFill="1" applyBorder="1"/>
    <xf numFmtId="10" fontId="5" fillId="4" borderId="2" xfId="2" applyNumberFormat="1" applyFont="1" applyFill="1" applyBorder="1"/>
    <xf numFmtId="10" fontId="5" fillId="4" borderId="2" xfId="0" applyNumberFormat="1" applyFont="1" applyFill="1" applyBorder="1"/>
    <xf numFmtId="0" fontId="5" fillId="3" borderId="3" xfId="0" applyFont="1" applyFill="1" applyBorder="1"/>
    <xf numFmtId="166" fontId="5" fillId="3" borderId="3" xfId="0" applyNumberFormat="1" applyFont="1" applyFill="1" applyBorder="1"/>
    <xf numFmtId="0" fontId="5" fillId="4" borderId="2" xfId="0" applyFont="1" applyFill="1" applyBorder="1"/>
    <xf numFmtId="0" fontId="5" fillId="4" borderId="7" xfId="0" applyFont="1" applyFill="1" applyBorder="1"/>
    <xf numFmtId="0" fontId="5" fillId="4" borderId="3" xfId="0" applyFont="1" applyFill="1" applyBorder="1"/>
    <xf numFmtId="0" fontId="5" fillId="3" borderId="6" xfId="0" applyFont="1" applyFill="1" applyBorder="1"/>
    <xf numFmtId="0" fontId="5" fillId="3" borderId="2" xfId="0" applyFont="1" applyFill="1" applyBorder="1"/>
    <xf numFmtId="166" fontId="5" fillId="3" borderId="2" xfId="0" applyNumberFormat="1" applyFont="1" applyFill="1" applyBorder="1"/>
    <xf numFmtId="0" fontId="5" fillId="3" borderId="7" xfId="0" applyFont="1" applyFill="1" applyBorder="1"/>
    <xf numFmtId="169" fontId="5" fillId="3" borderId="3" xfId="2" applyNumberFormat="1" applyFont="1" applyFill="1" applyBorder="1"/>
    <xf numFmtId="3" fontId="5" fillId="0" borderId="0" xfId="0" applyNumberFormat="1" applyFont="1"/>
    <xf numFmtId="170" fontId="0" fillId="0" borderId="0" xfId="1" applyNumberFormat="1" applyFont="1"/>
    <xf numFmtId="0" fontId="6" fillId="8" borderId="0" xfId="0" applyFont="1" applyFill="1"/>
    <xf numFmtId="165" fontId="0" fillId="4" borderId="3" xfId="2" applyNumberFormat="1" applyFont="1" applyFill="1" applyBorder="1"/>
    <xf numFmtId="165" fontId="0" fillId="4" borderId="2" xfId="2" applyNumberFormat="1" applyFont="1" applyFill="1" applyBorder="1"/>
    <xf numFmtId="165" fontId="0" fillId="4" borderId="3" xfId="0" applyNumberFormat="1" applyFill="1" applyBorder="1"/>
    <xf numFmtId="171" fontId="0" fillId="4" borderId="2" xfId="2" applyNumberFormat="1" applyFont="1" applyFill="1" applyBorder="1"/>
    <xf numFmtId="0" fontId="7" fillId="7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3" xfId="2" applyFont="1" applyBorder="1" applyAlignment="1">
      <alignment horizontal="center"/>
    </xf>
    <xf numFmtId="0" fontId="6" fillId="9" borderId="1" xfId="0" applyFont="1" applyFill="1" applyBorder="1"/>
    <xf numFmtId="0" fontId="0" fillId="9" borderId="2" xfId="0" applyFill="1" applyBorder="1"/>
    <xf numFmtId="10" fontId="0" fillId="9" borderId="8" xfId="2" applyNumberFormat="1" applyFont="1" applyFill="1" applyBorder="1" applyAlignment="1">
      <alignment horizontal="center"/>
    </xf>
    <xf numFmtId="10" fontId="0" fillId="9" borderId="5" xfId="2" applyNumberFormat="1" applyFont="1" applyFill="1" applyBorder="1" applyAlignment="1">
      <alignment horizontal="center"/>
    </xf>
    <xf numFmtId="171" fontId="0" fillId="9" borderId="9" xfId="0" applyNumberFormat="1" applyFill="1" applyBorder="1" applyAlignment="1">
      <alignment horizontal="center"/>
    </xf>
    <xf numFmtId="171" fontId="0" fillId="9" borderId="6" xfId="0" applyNumberFormat="1" applyFill="1" applyBorder="1" applyAlignment="1">
      <alignment horizontal="center"/>
    </xf>
    <xf numFmtId="10" fontId="0" fillId="9" borderId="9" xfId="2" applyNumberFormat="1" applyFont="1" applyFill="1" applyBorder="1" applyAlignment="1">
      <alignment horizontal="center"/>
    </xf>
    <xf numFmtId="10" fontId="0" fillId="9" borderId="6" xfId="2" applyNumberFormat="1" applyFont="1" applyFill="1" applyBorder="1" applyAlignment="1">
      <alignment horizontal="center"/>
    </xf>
    <xf numFmtId="0" fontId="0" fillId="9" borderId="6" xfId="0" applyFill="1" applyBorder="1"/>
    <xf numFmtId="0" fontId="0" fillId="9" borderId="7" xfId="0" applyFill="1" applyBorder="1"/>
    <xf numFmtId="0" fontId="0" fillId="11" borderId="2" xfId="0" applyFill="1" applyBorder="1"/>
    <xf numFmtId="0" fontId="0" fillId="11" borderId="3" xfId="0" applyFill="1" applyBorder="1"/>
    <xf numFmtId="0" fontId="0" fillId="11" borderId="9" xfId="0" applyFill="1" applyBorder="1" applyAlignment="1">
      <alignment horizontal="center"/>
    </xf>
    <xf numFmtId="172" fontId="0" fillId="11" borderId="10" xfId="0" applyNumberFormat="1" applyFill="1" applyBorder="1" applyAlignment="1">
      <alignment horizontal="center"/>
    </xf>
    <xf numFmtId="0" fontId="6" fillId="0" borderId="1" xfId="0" applyFont="1" applyBorder="1"/>
    <xf numFmtId="0" fontId="6" fillId="11" borderId="1" xfId="0" applyFont="1" applyFill="1" applyBorder="1"/>
    <xf numFmtId="0" fontId="6" fillId="11" borderId="3" xfId="0" applyFont="1" applyFill="1" applyBorder="1"/>
    <xf numFmtId="10" fontId="0" fillId="11" borderId="1" xfId="2" applyNumberFormat="1" applyFont="1" applyFill="1" applyBorder="1" applyAlignment="1">
      <alignment horizontal="center"/>
    </xf>
    <xf numFmtId="171" fontId="0" fillId="11" borderId="3" xfId="0" applyNumberFormat="1" applyFill="1" applyBorder="1" applyAlignment="1">
      <alignment horizontal="center"/>
    </xf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3" xfId="0" applyFont="1" applyFill="1" applyBorder="1"/>
    <xf numFmtId="9" fontId="5" fillId="5" borderId="1" xfId="2" applyFont="1" applyFill="1" applyBorder="1" applyAlignment="1">
      <alignment horizontal="center"/>
    </xf>
    <xf numFmtId="9" fontId="5" fillId="5" borderId="3" xfId="2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5" fillId="5" borderId="3" xfId="0" applyNumberFormat="1" applyFont="1" applyFill="1" applyBorder="1" applyAlignment="1">
      <alignment horizontal="center"/>
    </xf>
    <xf numFmtId="10" fontId="5" fillId="4" borderId="1" xfId="2" applyNumberFormat="1" applyFont="1" applyFill="1" applyBorder="1"/>
    <xf numFmtId="10" fontId="5" fillId="4" borderId="3" xfId="2" applyNumberFormat="1" applyFont="1" applyFill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169" fontId="5" fillId="4" borderId="3" xfId="2" applyNumberFormat="1" applyFont="1" applyFill="1" applyBorder="1"/>
    <xf numFmtId="171" fontId="5" fillId="4" borderId="1" xfId="0" applyNumberFormat="1" applyFont="1" applyFill="1" applyBorder="1"/>
    <xf numFmtId="171" fontId="5" fillId="4" borderId="3" xfId="0" applyNumberFormat="1" applyFont="1" applyFill="1" applyBorder="1"/>
    <xf numFmtId="170" fontId="0" fillId="13" borderId="1" xfId="1" applyNumberFormat="1" applyFont="1" applyFill="1" applyBorder="1"/>
    <xf numFmtId="170" fontId="0" fillId="13" borderId="3" xfId="1" applyNumberFormat="1" applyFont="1" applyFill="1" applyBorder="1"/>
    <xf numFmtId="0" fontId="3" fillId="7" borderId="1" xfId="0" applyFont="1" applyFill="1" applyBorder="1"/>
    <xf numFmtId="0" fontId="3" fillId="7" borderId="3" xfId="0" applyFont="1" applyFill="1" applyBorder="1"/>
    <xf numFmtId="0" fontId="3" fillId="3" borderId="4" xfId="0" applyFont="1" applyFill="1" applyBorder="1"/>
    <xf numFmtId="3" fontId="0" fillId="12" borderId="4" xfId="0" applyNumberFormat="1" applyFill="1" applyBorder="1"/>
    <xf numFmtId="0" fontId="6" fillId="10" borderId="1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6" fillId="11" borderId="2" xfId="0" applyFont="1" applyFill="1" applyBorder="1"/>
    <xf numFmtId="170" fontId="0" fillId="15" borderId="1" xfId="1" applyNumberFormat="1" applyFont="1" applyFill="1" applyBorder="1"/>
    <xf numFmtId="170" fontId="0" fillId="15" borderId="3" xfId="1" applyNumberFormat="1" applyFont="1" applyFill="1" applyBorder="1"/>
    <xf numFmtId="170" fontId="0" fillId="16" borderId="1" xfId="1" applyNumberFormat="1" applyFont="1" applyFill="1" applyBorder="1"/>
    <xf numFmtId="170" fontId="0" fillId="16" borderId="2" xfId="1" applyNumberFormat="1" applyFont="1" applyFill="1" applyBorder="1"/>
    <xf numFmtId="0" fontId="0" fillId="16" borderId="2" xfId="0" applyFill="1" applyBorder="1"/>
    <xf numFmtId="170" fontId="0" fillId="16" borderId="3" xfId="1" applyNumberFormat="1" applyFont="1" applyFill="1" applyBorder="1"/>
    <xf numFmtId="0" fontId="6" fillId="0" borderId="3" xfId="0" applyFont="1" applyFill="1" applyBorder="1"/>
    <xf numFmtId="3" fontId="0" fillId="15" borderId="1" xfId="0" applyNumberFormat="1" applyFill="1" applyBorder="1"/>
    <xf numFmtId="3" fontId="0" fillId="15" borderId="2" xfId="0" applyNumberFormat="1" applyFill="1" applyBorder="1"/>
    <xf numFmtId="9" fontId="0" fillId="15" borderId="2" xfId="0" applyNumberFormat="1" applyFill="1" applyBorder="1"/>
    <xf numFmtId="0" fontId="0" fillId="15" borderId="3" xfId="0" applyFill="1" applyBorder="1"/>
    <xf numFmtId="0" fontId="6" fillId="14" borderId="1" xfId="0" applyFont="1" applyFill="1" applyBorder="1"/>
    <xf numFmtId="0" fontId="6" fillId="14" borderId="3" xfId="0" applyFont="1" applyFill="1" applyBorder="1"/>
    <xf numFmtId="170" fontId="0" fillId="8" borderId="1" xfId="1" applyNumberFormat="1" applyFont="1" applyFill="1" applyBorder="1"/>
    <xf numFmtId="170" fontId="0" fillId="8" borderId="3" xfId="1" applyNumberFormat="1" applyFont="1" applyFill="1" applyBorder="1"/>
    <xf numFmtId="164" fontId="0" fillId="14" borderId="4" xfId="1" applyNumberFormat="1" applyFont="1" applyFill="1" applyBorder="1"/>
    <xf numFmtId="170" fontId="0" fillId="7" borderId="1" xfId="1" applyNumberFormat="1" applyFont="1" applyFill="1" applyBorder="1"/>
    <xf numFmtId="170" fontId="0" fillId="7" borderId="3" xfId="1" applyNumberFormat="1" applyFont="1" applyFill="1" applyBorder="1"/>
    <xf numFmtId="0" fontId="6" fillId="14" borderId="4" xfId="0" applyFont="1" applyFill="1" applyBorder="1"/>
    <xf numFmtId="0" fontId="6" fillId="7" borderId="1" xfId="0" applyFont="1" applyFill="1" applyBorder="1"/>
    <xf numFmtId="0" fontId="6" fillId="7" borderId="3" xfId="0" applyFont="1" applyFill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14" sqref="E14"/>
    </sheetView>
  </sheetViews>
  <sheetFormatPr baseColWidth="10" defaultColWidth="11.42578125" defaultRowHeight="12.75" x14ac:dyDescent="0.2"/>
  <cols>
    <col min="1" max="1" width="19.28515625" bestFit="1" customWidth="1"/>
    <col min="2" max="2" width="12.7109375" bestFit="1" customWidth="1"/>
    <col min="3" max="4" width="11.85546875" bestFit="1" customWidth="1"/>
  </cols>
  <sheetData>
    <row r="1" spans="1:5" x14ac:dyDescent="0.2">
      <c r="A1" s="12" t="s">
        <v>0</v>
      </c>
      <c r="B1" s="12" t="s">
        <v>1</v>
      </c>
      <c r="C1" s="12" t="s">
        <v>5</v>
      </c>
      <c r="D1" s="12" t="s">
        <v>6</v>
      </c>
      <c r="E1" s="12" t="s">
        <v>16</v>
      </c>
    </row>
    <row r="2" spans="1:5" x14ac:dyDescent="0.2">
      <c r="A2" s="2" t="s">
        <v>2</v>
      </c>
      <c r="B2" s="7">
        <v>0.2</v>
      </c>
      <c r="C2" s="8">
        <v>0.2</v>
      </c>
      <c r="D2" s="8">
        <v>0.09</v>
      </c>
      <c r="E2" s="21">
        <f>AVERAGE(C2:D2)</f>
        <v>0.14500000000000002</v>
      </c>
    </row>
    <row r="3" spans="1:5" x14ac:dyDescent="0.2">
      <c r="A3" s="3" t="s">
        <v>3</v>
      </c>
      <c r="B3" s="5">
        <v>0.5</v>
      </c>
      <c r="C3" s="9">
        <v>0.16</v>
      </c>
      <c r="D3" s="11">
        <v>7.0000000000000007E-2</v>
      </c>
      <c r="E3" s="22">
        <f>AVERAGE(C3:D3)</f>
        <v>0.115</v>
      </c>
    </row>
    <row r="4" spans="1:5" x14ac:dyDescent="0.2">
      <c r="A4" s="4" t="s">
        <v>4</v>
      </c>
      <c r="B4" s="6">
        <f>1-B2-B3</f>
        <v>0.30000000000000004</v>
      </c>
      <c r="C4" s="10">
        <v>-0.04</v>
      </c>
      <c r="D4" s="10">
        <v>0.06</v>
      </c>
      <c r="E4" s="23">
        <f>AVERAGE(C4:D4)</f>
        <v>9.9999999999999985E-3</v>
      </c>
    </row>
    <row r="6" spans="1:5" x14ac:dyDescent="0.2">
      <c r="A6" s="13" t="s">
        <v>8</v>
      </c>
      <c r="C6" s="19">
        <f>B2*C2+B3*C3+B4*C4</f>
        <v>0.10800000000000001</v>
      </c>
      <c r="D6" s="19">
        <f>D2*B2+B3*D3+B4*D4</f>
        <v>7.1000000000000008E-2</v>
      </c>
      <c r="E6" s="19">
        <f>B2*E2+B3*E3+B4*E4</f>
        <v>8.950000000000001E-2</v>
      </c>
    </row>
    <row r="7" spans="1:5" x14ac:dyDescent="0.2">
      <c r="A7" s="14" t="s">
        <v>9</v>
      </c>
      <c r="C7" s="16">
        <f>((B2*(C2-C6)^2+B3*(C3-C6)^2+B4*(C4-C6)^2))^0.5</f>
        <v>9.8061205377050112E-2</v>
      </c>
      <c r="D7" s="16">
        <f>((B2*(D2-D6)^2+B3*(D3-D6)^2+B4*(D4-D6)^2))^0.5</f>
        <v>1.0440306508910549E-2</v>
      </c>
      <c r="E7" s="16">
        <f>E8^0.5</f>
        <v>5.3265842713694125E-2</v>
      </c>
    </row>
    <row r="8" spans="1:5" x14ac:dyDescent="0.2">
      <c r="A8" s="14" t="s">
        <v>15</v>
      </c>
      <c r="C8" s="61">
        <f>C7^2</f>
        <v>9.6160000000000013E-3</v>
      </c>
      <c r="D8" s="61">
        <f>D7^2</f>
        <v>1.0899999999999998E-4</v>
      </c>
      <c r="E8" s="62">
        <f>(E2-E6)^2*B2+(E3-E6)^2*B3+(E4-E6)^2*B4</f>
        <v>2.8372500000000012E-3</v>
      </c>
    </row>
    <row r="9" spans="1:5" x14ac:dyDescent="0.2">
      <c r="A9" s="15" t="s">
        <v>7</v>
      </c>
      <c r="C9" s="60">
        <f>B2*(C2-C6)*(D2-D6)+B3*(C3-C6)*(D3-D6)+B4*(C4-C6)*(D4-D6)</f>
        <v>8.1200000000000033E-4</v>
      </c>
      <c r="D9" s="18"/>
    </row>
    <row r="11" spans="1:5" x14ac:dyDescent="0.2">
      <c r="A11" s="13" t="s">
        <v>10</v>
      </c>
      <c r="B11" s="17">
        <v>0.5</v>
      </c>
    </row>
    <row r="12" spans="1:5" x14ac:dyDescent="0.2">
      <c r="A12" s="15" t="s">
        <v>11</v>
      </c>
      <c r="B12" s="18">
        <f>1-B11</f>
        <v>0.5</v>
      </c>
    </row>
    <row r="14" spans="1:5" x14ac:dyDescent="0.2">
      <c r="A14" s="13" t="s">
        <v>12</v>
      </c>
      <c r="B14" s="19">
        <f>C6*B11+D6*B12</f>
        <v>8.950000000000001E-2</v>
      </c>
    </row>
    <row r="15" spans="1:5" x14ac:dyDescent="0.2">
      <c r="A15" s="14" t="s">
        <v>13</v>
      </c>
      <c r="B15" s="63">
        <f>C7^2*B11^2+2*C9*B11*B12+D7^2*B12^2</f>
        <v>2.8372500000000004E-3</v>
      </c>
    </row>
    <row r="16" spans="1:5" x14ac:dyDescent="0.2">
      <c r="A16" s="14" t="s">
        <v>18</v>
      </c>
      <c r="B16" s="16">
        <f>B15^0.5</f>
        <v>5.3265842713694111E-2</v>
      </c>
    </row>
    <row r="17" spans="1:2" x14ac:dyDescent="0.2">
      <c r="A17" s="15" t="s">
        <v>14</v>
      </c>
      <c r="B17" s="20">
        <f>C9/(C7*D7)</f>
        <v>0.79313214701886403</v>
      </c>
    </row>
    <row r="19" spans="1:2" x14ac:dyDescent="0.2">
      <c r="A19" s="25" t="s">
        <v>17</v>
      </c>
      <c r="B19" s="24">
        <f>B11*C7+B12*D7</f>
        <v>5.425075594298033E-2</v>
      </c>
    </row>
    <row r="20" spans="1:2" x14ac:dyDescent="0.2">
      <c r="B20" s="1"/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"/>
  <sheetViews>
    <sheetView workbookViewId="0">
      <selection activeCell="E18" sqref="E18"/>
    </sheetView>
  </sheetViews>
  <sheetFormatPr baseColWidth="10" defaultColWidth="11.42578125" defaultRowHeight="12.75" x14ac:dyDescent="0.2"/>
  <cols>
    <col min="1" max="1" width="19.7109375" bestFit="1" customWidth="1"/>
    <col min="2" max="2" width="12.7109375" bestFit="1" customWidth="1"/>
    <col min="3" max="4" width="11.85546875" bestFit="1" customWidth="1"/>
  </cols>
  <sheetData>
    <row r="1" spans="1:5" x14ac:dyDescent="0.2">
      <c r="A1" s="12" t="s">
        <v>0</v>
      </c>
      <c r="B1" s="12" t="s">
        <v>1</v>
      </c>
      <c r="C1" s="12" t="s">
        <v>5</v>
      </c>
      <c r="D1" s="12" t="s">
        <v>6</v>
      </c>
      <c r="E1" s="12" t="s">
        <v>16</v>
      </c>
    </row>
    <row r="2" spans="1:5" x14ac:dyDescent="0.2">
      <c r="A2" s="2" t="s">
        <v>2</v>
      </c>
      <c r="B2" s="7">
        <v>0.25</v>
      </c>
      <c r="C2" s="8">
        <v>0.1</v>
      </c>
      <c r="D2" s="8">
        <v>0.15</v>
      </c>
      <c r="E2" s="21">
        <f>AVERAGE(C2:D2)</f>
        <v>0.125</v>
      </c>
    </row>
    <row r="3" spans="1:5" x14ac:dyDescent="0.2">
      <c r="A3" s="3" t="s">
        <v>3</v>
      </c>
      <c r="B3" s="5">
        <v>0.5</v>
      </c>
      <c r="C3" s="9">
        <v>0.2</v>
      </c>
      <c r="D3" s="11">
        <v>0.55000000000000004</v>
      </c>
      <c r="E3" s="22">
        <f>AVERAGE(C3:D3)</f>
        <v>0.375</v>
      </c>
    </row>
    <row r="4" spans="1:5" x14ac:dyDescent="0.2">
      <c r="A4" s="4" t="s">
        <v>4</v>
      </c>
      <c r="B4" s="6">
        <f>1-B2-B3</f>
        <v>0.25</v>
      </c>
      <c r="C4" s="10">
        <v>0.3</v>
      </c>
      <c r="D4" s="10">
        <v>-0.1</v>
      </c>
      <c r="E4" s="23">
        <f>AVERAGE(C4:D4)</f>
        <v>9.9999999999999992E-2</v>
      </c>
    </row>
    <row r="6" spans="1:5" x14ac:dyDescent="0.2">
      <c r="A6" s="13" t="s">
        <v>8</v>
      </c>
      <c r="C6" s="19">
        <f>B2*C2+B3*C3+B4*C4</f>
        <v>0.2</v>
      </c>
      <c r="D6" s="19">
        <f>D2*B2+B3*D3+B4*D4</f>
        <v>0.28749999999999998</v>
      </c>
      <c r="E6" s="19">
        <f>B2*E2+B3*E3+B4*E4</f>
        <v>0.24374999999999999</v>
      </c>
    </row>
    <row r="7" spans="1:5" x14ac:dyDescent="0.2">
      <c r="A7" s="14" t="s">
        <v>9</v>
      </c>
      <c r="C7" s="16">
        <f>((B2*(C2-C6)^2+B3*(C3-C6)^2+B4*(C4-C6)^2))^0.5</f>
        <v>7.0710678118654752E-2</v>
      </c>
      <c r="D7" s="16">
        <f>((B2*(D2-D6)^2+B3*(D3-D6)^2+B4*(D4-D6)^2))^0.5</f>
        <v>0.27698149757700424</v>
      </c>
      <c r="E7" s="16">
        <f>E8^0.5</f>
        <v>0.13154728237405741</v>
      </c>
    </row>
    <row r="8" spans="1:5" x14ac:dyDescent="0.2">
      <c r="A8" s="14" t="s">
        <v>15</v>
      </c>
      <c r="C8" s="61">
        <f>C7^2</f>
        <v>5.0000000000000001E-3</v>
      </c>
      <c r="D8" s="61">
        <f>D7^2</f>
        <v>7.6718750000000002E-2</v>
      </c>
      <c r="E8" s="62">
        <f>(E2-E6)^2*B2+(E3-E6)^2*B3+(E4-E6)^2*B4</f>
        <v>1.7304687499999999E-2</v>
      </c>
    </row>
    <row r="9" spans="1:5" x14ac:dyDescent="0.2">
      <c r="A9" s="15" t="s">
        <v>7</v>
      </c>
      <c r="C9" s="60">
        <f>B2*(C2-C6)*(D2-D6)+B3*(C3-C6)*(D3-D6)+B4*(C4-C6)*(D4-D6)</f>
        <v>-6.2499999999999969E-3</v>
      </c>
      <c r="D9" s="18"/>
    </row>
    <row r="11" spans="1:5" x14ac:dyDescent="0.2">
      <c r="A11" s="13" t="s">
        <v>10</v>
      </c>
      <c r="B11" s="17">
        <v>0.5</v>
      </c>
    </row>
    <row r="12" spans="1:5" x14ac:dyDescent="0.2">
      <c r="A12" s="15" t="s">
        <v>11</v>
      </c>
      <c r="B12" s="18">
        <f>1-B11</f>
        <v>0.5</v>
      </c>
    </row>
    <row r="14" spans="1:5" x14ac:dyDescent="0.2">
      <c r="A14" s="13" t="s">
        <v>12</v>
      </c>
      <c r="B14" s="19">
        <f>C6*B11+D6*B12</f>
        <v>0.24374999999999999</v>
      </c>
    </row>
    <row r="15" spans="1:5" x14ac:dyDescent="0.2">
      <c r="A15" s="14" t="s">
        <v>13</v>
      </c>
      <c r="B15" s="61">
        <f>C7^2*B11^2+2*C9*B11*B12+D7^2*B12^2</f>
        <v>1.7304687500000002E-2</v>
      </c>
    </row>
    <row r="16" spans="1:5" x14ac:dyDescent="0.2">
      <c r="A16" s="14" t="s">
        <v>18</v>
      </c>
      <c r="B16" s="16">
        <f>B15^0.5</f>
        <v>0.13154728237405744</v>
      </c>
    </row>
    <row r="17" spans="1:2" x14ac:dyDescent="0.2">
      <c r="A17" s="15" t="s">
        <v>14</v>
      </c>
      <c r="B17" s="20">
        <f>C9/(C7*D7)</f>
        <v>-0.31911282313630118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31" sqref="C31"/>
    </sheetView>
  </sheetViews>
  <sheetFormatPr baseColWidth="10" defaultRowHeight="12.75" x14ac:dyDescent="0.2"/>
  <cols>
    <col min="1" max="1" width="18" bestFit="1" customWidth="1"/>
    <col min="2" max="2" width="13.42578125" bestFit="1" customWidth="1"/>
    <col min="3" max="3" width="14.5703125" bestFit="1" customWidth="1"/>
    <col min="4" max="4" width="14.28515625" bestFit="1" customWidth="1"/>
  </cols>
  <sheetData>
    <row r="1" spans="1:4" ht="15" x14ac:dyDescent="0.25">
      <c r="A1" s="64" t="s">
        <v>39</v>
      </c>
      <c r="B1" s="64" t="s">
        <v>1</v>
      </c>
      <c r="C1" s="64" t="s">
        <v>40</v>
      </c>
      <c r="D1" s="64" t="s">
        <v>41</v>
      </c>
    </row>
    <row r="2" spans="1:4" x14ac:dyDescent="0.2">
      <c r="A2" s="65">
        <v>1</v>
      </c>
      <c r="B2" s="65">
        <v>0.25</v>
      </c>
      <c r="C2" s="11">
        <v>0.2</v>
      </c>
      <c r="D2" s="9">
        <v>0.2</v>
      </c>
    </row>
    <row r="3" spans="1:4" x14ac:dyDescent="0.2">
      <c r="A3" s="65">
        <v>2</v>
      </c>
      <c r="B3" s="5">
        <v>0.5</v>
      </c>
      <c r="C3" s="11">
        <v>0.3</v>
      </c>
      <c r="D3" s="9">
        <v>0.1</v>
      </c>
    </row>
    <row r="4" spans="1:4" x14ac:dyDescent="0.2">
      <c r="A4" s="66">
        <v>3</v>
      </c>
      <c r="B4" s="66">
        <v>0.25</v>
      </c>
      <c r="C4" s="67">
        <v>0.35</v>
      </c>
      <c r="D4" s="10">
        <v>0.05</v>
      </c>
    </row>
    <row r="6" spans="1:4" x14ac:dyDescent="0.2">
      <c r="A6" s="68" t="s">
        <v>8</v>
      </c>
      <c r="C6" s="70">
        <f>B2*C2+B3*C3+B4*C4</f>
        <v>0.28749999999999998</v>
      </c>
      <c r="D6" s="71">
        <f>B2*D2+B3*D3+B4*D4</f>
        <v>0.1125</v>
      </c>
    </row>
    <row r="7" spans="1:4" x14ac:dyDescent="0.2">
      <c r="A7" s="69" t="s">
        <v>15</v>
      </c>
      <c r="C7" s="72">
        <f>(C2-C6)^2*B2+(C3-C6)^2*B3+(C4-C6)^2*B4</f>
        <v>2.9687499999999987E-3</v>
      </c>
      <c r="D7" s="73">
        <f>(D2-D6)^2*B2+(D3-D6)^2*B3+(D4-D6)^2*B4</f>
        <v>2.9687500000000005E-3</v>
      </c>
    </row>
    <row r="8" spans="1:4" x14ac:dyDescent="0.2">
      <c r="A8" s="69" t="s">
        <v>9</v>
      </c>
      <c r="C8" s="74">
        <f>C7^0.5</f>
        <v>5.4486236794258409E-2</v>
      </c>
      <c r="D8" s="75">
        <f>D7^0.5</f>
        <v>5.4486236794258423E-2</v>
      </c>
    </row>
    <row r="9" spans="1:4" x14ac:dyDescent="0.2">
      <c r="A9" s="78" t="s">
        <v>7</v>
      </c>
      <c r="C9" s="80">
        <f>(C2-C6)*(D2-D6)*B2+(C3-C6)*(D3-D6)*B3+(C4-C6)*(D4-D6)*B4</f>
        <v>-2.9687499999999996E-3</v>
      </c>
      <c r="D9" s="76"/>
    </row>
    <row r="10" spans="1:4" x14ac:dyDescent="0.2">
      <c r="A10" s="79" t="s">
        <v>34</v>
      </c>
      <c r="C10" s="81">
        <f>C9/(C8*D8)</f>
        <v>-1</v>
      </c>
      <c r="D10" s="77"/>
    </row>
    <row r="12" spans="1:4" x14ac:dyDescent="0.2">
      <c r="A12" s="83" t="s">
        <v>42</v>
      </c>
      <c r="C12" s="85">
        <f>C6*0.5+D6*0.5</f>
        <v>0.19999999999999998</v>
      </c>
    </row>
    <row r="13" spans="1:4" x14ac:dyDescent="0.2">
      <c r="A13" s="84" t="s">
        <v>43</v>
      </c>
      <c r="C13" s="86">
        <f>0.25*C7+0.25*D7+2*0.5*0.5*C9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3" workbookViewId="0">
      <selection activeCell="E29" sqref="E29"/>
    </sheetView>
  </sheetViews>
  <sheetFormatPr baseColWidth="10" defaultColWidth="11.42578125" defaultRowHeight="12.75" x14ac:dyDescent="0.2"/>
  <cols>
    <col min="1" max="1" width="14.85546875" bestFit="1" customWidth="1"/>
  </cols>
  <sheetData>
    <row r="1" spans="1:8" x14ac:dyDescent="0.2">
      <c r="A1" s="87" t="s">
        <v>20</v>
      </c>
      <c r="B1" s="88" t="s">
        <v>19</v>
      </c>
      <c r="C1" s="88" t="s">
        <v>1</v>
      </c>
      <c r="D1" s="26"/>
      <c r="E1" s="26"/>
      <c r="F1" s="26"/>
      <c r="G1" s="26"/>
      <c r="H1" s="26"/>
    </row>
    <row r="2" spans="1:8" x14ac:dyDescent="0.2">
      <c r="A2" s="89" t="s">
        <v>44</v>
      </c>
      <c r="B2" s="91">
        <f>(135-100)/100</f>
        <v>0.35</v>
      </c>
      <c r="C2" s="93">
        <v>0.6</v>
      </c>
      <c r="D2" s="26"/>
      <c r="E2" s="26"/>
      <c r="F2" s="26"/>
      <c r="G2" s="26"/>
      <c r="H2" s="26"/>
    </row>
    <row r="3" spans="1:8" x14ac:dyDescent="0.2">
      <c r="A3" s="90" t="s">
        <v>22</v>
      </c>
      <c r="B3" s="92">
        <f>(90-100)/100</f>
        <v>-0.1</v>
      </c>
      <c r="C3" s="94">
        <f>1-C2</f>
        <v>0.4</v>
      </c>
      <c r="D3" s="26"/>
      <c r="E3" s="26"/>
      <c r="F3" s="26"/>
      <c r="G3" s="26"/>
      <c r="H3" s="26"/>
    </row>
    <row r="4" spans="1:8" x14ac:dyDescent="0.2">
      <c r="A4" s="26"/>
      <c r="B4" s="27"/>
      <c r="C4" s="26"/>
      <c r="D4" s="26"/>
      <c r="E4" s="26"/>
      <c r="F4" s="26"/>
      <c r="G4" s="26"/>
      <c r="H4" s="26"/>
    </row>
    <row r="5" spans="1:8" x14ac:dyDescent="0.2">
      <c r="A5" s="87" t="s">
        <v>21</v>
      </c>
      <c r="B5" s="88" t="s">
        <v>19</v>
      </c>
      <c r="C5" s="88" t="s">
        <v>1</v>
      </c>
      <c r="D5" s="26"/>
      <c r="E5" s="26"/>
      <c r="F5" s="26"/>
      <c r="G5" s="26"/>
      <c r="H5" s="26"/>
    </row>
    <row r="6" spans="1:8" x14ac:dyDescent="0.2">
      <c r="A6" s="89" t="s">
        <v>45</v>
      </c>
      <c r="B6" s="91">
        <f>(115-100)/100</f>
        <v>0.15</v>
      </c>
      <c r="C6" s="93">
        <v>0.6</v>
      </c>
      <c r="D6" s="26"/>
      <c r="E6" s="26"/>
      <c r="F6" s="26"/>
      <c r="G6" s="26"/>
      <c r="H6" s="26"/>
    </row>
    <row r="7" spans="1:8" x14ac:dyDescent="0.2">
      <c r="A7" s="90" t="s">
        <v>46</v>
      </c>
      <c r="B7" s="92">
        <f>(100-100)/100</f>
        <v>0</v>
      </c>
      <c r="C7" s="94">
        <f>1-C6</f>
        <v>0.4</v>
      </c>
      <c r="D7" s="26"/>
      <c r="E7" s="26"/>
      <c r="F7" s="26"/>
      <c r="G7" s="26"/>
      <c r="H7" s="26"/>
    </row>
    <row r="8" spans="1:8" x14ac:dyDescent="0.2">
      <c r="A8" s="26"/>
      <c r="B8" s="26"/>
      <c r="C8" s="26"/>
      <c r="D8" s="26"/>
      <c r="E8" s="26"/>
      <c r="F8" s="26"/>
      <c r="G8" s="26"/>
      <c r="H8" s="26"/>
    </row>
    <row r="9" spans="1:8" x14ac:dyDescent="0.2">
      <c r="A9" s="26"/>
      <c r="B9" s="26"/>
      <c r="C9" s="26"/>
      <c r="D9" s="26"/>
      <c r="E9" s="26"/>
      <c r="F9" s="26"/>
      <c r="G9" s="26"/>
      <c r="H9" s="26"/>
    </row>
    <row r="10" spans="1:8" x14ac:dyDescent="0.2">
      <c r="A10" s="42" t="s">
        <v>23</v>
      </c>
      <c r="B10" s="95">
        <f>B2*C2+B3*C3</f>
        <v>0.16999999999999998</v>
      </c>
      <c r="C10" s="26"/>
      <c r="D10" s="26"/>
      <c r="E10" s="26"/>
      <c r="F10" s="26"/>
      <c r="G10" s="26"/>
      <c r="H10" s="26"/>
    </row>
    <row r="11" spans="1:8" x14ac:dyDescent="0.2">
      <c r="A11" s="53" t="s">
        <v>24</v>
      </c>
      <c r="B11" s="45">
        <f>B6*C6+B7*C7</f>
        <v>0.09</v>
      </c>
      <c r="C11" s="26"/>
      <c r="D11" s="26"/>
      <c r="E11" s="26"/>
      <c r="F11" s="26"/>
      <c r="G11" s="26"/>
      <c r="H11" s="26"/>
    </row>
    <row r="12" spans="1:8" x14ac:dyDescent="0.2">
      <c r="A12" s="53" t="s">
        <v>25</v>
      </c>
      <c r="B12" s="45">
        <f>((B2-B10)^2*C2+(B3-B10)^ 2*C3)^0.5</f>
        <v>0.22045407685048604</v>
      </c>
      <c r="C12" s="26"/>
      <c r="D12" s="26"/>
      <c r="E12" s="26"/>
      <c r="F12" s="26"/>
      <c r="G12" s="26"/>
      <c r="H12" s="26"/>
    </row>
    <row r="13" spans="1:8" x14ac:dyDescent="0.2">
      <c r="A13" s="47" t="s">
        <v>26</v>
      </c>
      <c r="B13" s="96">
        <f>((B6-B11)^2*C6+(B7-B11)^2*C7)^0.5</f>
        <v>7.3484692283495343E-2</v>
      </c>
      <c r="C13" s="26"/>
      <c r="D13" s="26"/>
      <c r="E13" s="26"/>
      <c r="F13" s="26"/>
      <c r="G13" s="26"/>
      <c r="H13" s="26"/>
    </row>
    <row r="14" spans="1:8" x14ac:dyDescent="0.2">
      <c r="A14" s="26"/>
      <c r="B14" s="26"/>
      <c r="C14" s="26"/>
      <c r="D14" s="26"/>
      <c r="E14" s="26"/>
      <c r="F14" s="26"/>
      <c r="G14" s="26"/>
      <c r="H14" s="26"/>
    </row>
    <row r="15" spans="1:8" x14ac:dyDescent="0.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/>
    </row>
    <row r="16" spans="1:8" x14ac:dyDescent="0.2">
      <c r="A16" s="97" t="s">
        <v>1</v>
      </c>
      <c r="B16" s="98" t="s">
        <v>5</v>
      </c>
      <c r="C16" s="98" t="s">
        <v>6</v>
      </c>
      <c r="D16" s="98" t="s">
        <v>23</v>
      </c>
      <c r="E16" s="98" t="s">
        <v>24</v>
      </c>
      <c r="F16" s="98" t="s">
        <v>27</v>
      </c>
      <c r="G16" s="98" t="s">
        <v>28</v>
      </c>
      <c r="H16" s="98"/>
    </row>
    <row r="17" spans="1:8" x14ac:dyDescent="0.2">
      <c r="A17" s="34">
        <v>0.3</v>
      </c>
      <c r="B17" s="29">
        <f>B2</f>
        <v>0.35</v>
      </c>
      <c r="C17" s="29">
        <f>B6</f>
        <v>0.15</v>
      </c>
      <c r="D17" s="30">
        <f>$B$10</f>
        <v>0.16999999999999998</v>
      </c>
      <c r="E17" s="31">
        <f>$B$11</f>
        <v>0.09</v>
      </c>
      <c r="F17" s="32">
        <f t="shared" ref="F17:G20" si="0">B17-D17</f>
        <v>0.18</v>
      </c>
      <c r="G17" s="32">
        <f t="shared" si="0"/>
        <v>0.06</v>
      </c>
      <c r="H17" s="33">
        <f>F17*G17*A17</f>
        <v>3.2399999999999994E-3</v>
      </c>
    </row>
    <row r="18" spans="1:8" x14ac:dyDescent="0.2">
      <c r="A18" s="34">
        <v>0.3</v>
      </c>
      <c r="B18" s="29">
        <f>B2</f>
        <v>0.35</v>
      </c>
      <c r="C18" s="29">
        <f>B7</f>
        <v>0</v>
      </c>
      <c r="D18" s="30">
        <f>$B$10</f>
        <v>0.16999999999999998</v>
      </c>
      <c r="E18" s="31">
        <f>$B$11</f>
        <v>0.09</v>
      </c>
      <c r="F18" s="32">
        <f t="shared" si="0"/>
        <v>0.18</v>
      </c>
      <c r="G18" s="32">
        <f t="shared" si="0"/>
        <v>-0.09</v>
      </c>
      <c r="H18" s="33">
        <f>F18*G18*A18</f>
        <v>-4.8599999999999997E-3</v>
      </c>
    </row>
    <row r="19" spans="1:8" x14ac:dyDescent="0.2">
      <c r="A19" s="34">
        <v>0.3</v>
      </c>
      <c r="B19" s="29">
        <f>B3</f>
        <v>-0.1</v>
      </c>
      <c r="C19" s="29">
        <f>B6</f>
        <v>0.15</v>
      </c>
      <c r="D19" s="30">
        <f>$B$10</f>
        <v>0.16999999999999998</v>
      </c>
      <c r="E19" s="31">
        <f>$B$11</f>
        <v>0.09</v>
      </c>
      <c r="F19" s="32">
        <f t="shared" si="0"/>
        <v>-0.27</v>
      </c>
      <c r="G19" s="32">
        <f t="shared" si="0"/>
        <v>0.06</v>
      </c>
      <c r="H19" s="33">
        <f>F19*G19*A19</f>
        <v>-4.8599999999999997E-3</v>
      </c>
    </row>
    <row r="20" spans="1:8" x14ac:dyDescent="0.2">
      <c r="A20" s="94">
        <v>0.1</v>
      </c>
      <c r="B20" s="35">
        <f>B3</f>
        <v>-0.1</v>
      </c>
      <c r="C20" s="35">
        <f>B7</f>
        <v>0</v>
      </c>
      <c r="D20" s="36">
        <f>$B$10</f>
        <v>0.16999999999999998</v>
      </c>
      <c r="E20" s="37">
        <f>$B$11</f>
        <v>0.09</v>
      </c>
      <c r="F20" s="38">
        <f t="shared" si="0"/>
        <v>-0.27</v>
      </c>
      <c r="G20" s="38">
        <f t="shared" si="0"/>
        <v>-0.09</v>
      </c>
      <c r="H20" s="39">
        <f>F20*G20*A20</f>
        <v>2.4300000000000003E-3</v>
      </c>
    </row>
    <row r="21" spans="1:8" x14ac:dyDescent="0.2">
      <c r="A21" s="40"/>
      <c r="B21" s="41"/>
      <c r="C21" s="41"/>
      <c r="D21" s="26"/>
      <c r="E21" s="26"/>
      <c r="F21" s="26"/>
      <c r="G21" s="42" t="s">
        <v>29</v>
      </c>
      <c r="H21" s="43">
        <f>SUM(H17:H20)</f>
        <v>-4.0499999999999998E-3</v>
      </c>
    </row>
    <row r="22" spans="1:8" x14ac:dyDescent="0.2">
      <c r="A22" s="44" t="s">
        <v>30</v>
      </c>
      <c r="B22" s="45">
        <f>B10</f>
        <v>0.16999999999999998</v>
      </c>
      <c r="C22" s="46">
        <f>B11</f>
        <v>0.09</v>
      </c>
      <c r="D22" s="26"/>
      <c r="E22" s="26"/>
      <c r="F22" s="26"/>
      <c r="G22" s="47" t="s">
        <v>31</v>
      </c>
      <c r="H22" s="48">
        <f>H21/(B24*C24)</f>
        <v>-0.25</v>
      </c>
    </row>
    <row r="23" spans="1:8" x14ac:dyDescent="0.2">
      <c r="A23" s="44" t="s">
        <v>15</v>
      </c>
      <c r="B23" s="49">
        <f>B12^2</f>
        <v>4.8600000000000004E-2</v>
      </c>
      <c r="C23" s="49">
        <f>B13^2</f>
        <v>5.4000000000000003E-3</v>
      </c>
      <c r="D23" s="26"/>
      <c r="E23" s="26"/>
      <c r="F23" s="26"/>
      <c r="G23" s="26"/>
      <c r="H23" s="26"/>
    </row>
    <row r="24" spans="1:8" x14ac:dyDescent="0.2">
      <c r="A24" s="44" t="s">
        <v>9</v>
      </c>
      <c r="B24" s="45">
        <f>B12</f>
        <v>0.22045407685048604</v>
      </c>
      <c r="C24" s="45">
        <f>B13</f>
        <v>7.3484692283495343E-2</v>
      </c>
      <c r="D24" s="26"/>
      <c r="E24" s="26"/>
      <c r="F24" s="26"/>
      <c r="G24" s="26"/>
      <c r="H24" s="26"/>
    </row>
    <row r="25" spans="1:8" x14ac:dyDescent="0.2">
      <c r="A25" s="44" t="s">
        <v>10</v>
      </c>
      <c r="B25" s="49">
        <v>0.35</v>
      </c>
      <c r="C25" s="49"/>
      <c r="D25" s="26"/>
      <c r="E25" s="26"/>
      <c r="F25" s="26"/>
      <c r="G25" s="26"/>
      <c r="H25" s="26"/>
    </row>
    <row r="26" spans="1:8" x14ac:dyDescent="0.2">
      <c r="A26" s="50" t="s">
        <v>11</v>
      </c>
      <c r="B26" s="51">
        <f>1-B25</f>
        <v>0.65</v>
      </c>
      <c r="C26" s="51"/>
      <c r="D26" s="26"/>
      <c r="E26" s="26"/>
      <c r="F26" s="26"/>
      <c r="G26" s="26"/>
      <c r="H26" s="26"/>
    </row>
    <row r="27" spans="1:8" x14ac:dyDescent="0.2">
      <c r="A27" s="52" t="s">
        <v>12</v>
      </c>
      <c r="B27" s="53">
        <f>B22*B25+C22*B26</f>
        <v>0.11799999999999999</v>
      </c>
      <c r="C27" s="26"/>
      <c r="D27" s="26"/>
      <c r="E27" s="26"/>
      <c r="F27" s="26"/>
      <c r="G27" s="26"/>
      <c r="H27" s="26"/>
    </row>
    <row r="28" spans="1:8" x14ac:dyDescent="0.2">
      <c r="A28" s="52" t="s">
        <v>13</v>
      </c>
      <c r="B28" s="54">
        <f>B25^2*B23+B26^2*C23+2*B25*B26*B24*C24*H22</f>
        <v>6.3922499999999995E-3</v>
      </c>
      <c r="C28" s="26"/>
      <c r="D28" s="26"/>
      <c r="E28" s="26"/>
      <c r="F28" s="26"/>
      <c r="G28" s="26"/>
      <c r="H28" s="26"/>
    </row>
    <row r="29" spans="1:8" x14ac:dyDescent="0.2">
      <c r="A29" s="55" t="s">
        <v>9</v>
      </c>
      <c r="B29" s="56">
        <f>B28^0.5</f>
        <v>7.9951547827418576E-2</v>
      </c>
      <c r="C29" s="26"/>
      <c r="D29" s="26"/>
      <c r="E29" s="26"/>
      <c r="F29" s="26"/>
      <c r="G29" s="26"/>
      <c r="H29" s="26"/>
    </row>
    <row r="30" spans="1:8" x14ac:dyDescent="0.2">
      <c r="A30" s="26"/>
      <c r="B30" s="26"/>
      <c r="C30" s="26"/>
      <c r="D30" s="26"/>
      <c r="E30" s="26"/>
      <c r="F30" s="26"/>
      <c r="G30" s="26"/>
      <c r="H30" s="26"/>
    </row>
    <row r="31" spans="1:8" x14ac:dyDescent="0.2">
      <c r="A31" s="26"/>
      <c r="B31" s="26"/>
      <c r="C31" s="26"/>
      <c r="D31" s="26"/>
      <c r="E31" s="26"/>
      <c r="F31" s="26"/>
      <c r="G31" s="26"/>
      <c r="H31" s="26"/>
    </row>
    <row r="32" spans="1:8" x14ac:dyDescent="0.2">
      <c r="A32" s="42" t="s">
        <v>32</v>
      </c>
      <c r="B32" s="100">
        <f>(C23-H21)/(B23+C23-2*H21)</f>
        <v>0.15217391304347824</v>
      </c>
      <c r="C32" s="26"/>
      <c r="D32" s="26"/>
      <c r="E32" s="57"/>
      <c r="F32" s="26"/>
      <c r="G32" s="26"/>
      <c r="H32" s="26"/>
    </row>
    <row r="33" spans="1:8" x14ac:dyDescent="0.2">
      <c r="A33" s="47" t="s">
        <v>33</v>
      </c>
      <c r="B33" s="101">
        <f>1-B32</f>
        <v>0.84782608695652173</v>
      </c>
      <c r="C33" s="26"/>
      <c r="D33" s="26"/>
      <c r="E33" s="26"/>
      <c r="F33" s="26"/>
      <c r="G33" s="26"/>
      <c r="H33" s="26"/>
    </row>
    <row r="34" spans="1:8" x14ac:dyDescent="0.2">
      <c r="A34" s="26"/>
      <c r="B34" s="26"/>
      <c r="C34" s="26"/>
      <c r="D34" s="26"/>
      <c r="E34" s="26"/>
      <c r="F34" s="26"/>
      <c r="G34" s="26"/>
      <c r="H34" s="26"/>
    </row>
    <row r="35" spans="1:8" x14ac:dyDescent="0.2">
      <c r="A35" s="42" t="s">
        <v>12</v>
      </c>
      <c r="B35" s="95">
        <f>B32*B22+C22*B33</f>
        <v>0.10217391304347825</v>
      </c>
      <c r="C35" s="26"/>
      <c r="D35" s="26"/>
      <c r="E35" s="26"/>
      <c r="F35" s="26"/>
      <c r="G35" s="26"/>
      <c r="H35" s="26"/>
    </row>
    <row r="36" spans="1:8" x14ac:dyDescent="0.2">
      <c r="A36" s="47" t="s">
        <v>9</v>
      </c>
      <c r="B36" s="99">
        <f>(B32^2*B23+B33^2*C23+2*B32*B33*H21)^0.5</f>
        <v>6.2944074556221183E-2</v>
      </c>
      <c r="C36" s="26"/>
      <c r="D36" s="26"/>
      <c r="E36" s="26"/>
      <c r="F36" s="26"/>
      <c r="G36" s="26"/>
      <c r="H36" s="26"/>
    </row>
    <row r="38" spans="1:8" x14ac:dyDescent="0.2">
      <c r="A38" s="106" t="s">
        <v>47</v>
      </c>
      <c r="B38" s="107">
        <v>1000000</v>
      </c>
    </row>
    <row r="40" spans="1:8" x14ac:dyDescent="0.2">
      <c r="A40" s="104" t="s">
        <v>48</v>
      </c>
      <c r="B40" s="102">
        <f>B38*B32</f>
        <v>152173.91304347824</v>
      </c>
    </row>
    <row r="41" spans="1:8" x14ac:dyDescent="0.2">
      <c r="A41" s="105" t="s">
        <v>49</v>
      </c>
      <c r="B41" s="103">
        <f>B38*B33</f>
        <v>847826.08695652173</v>
      </c>
    </row>
    <row r="43" spans="1:8" x14ac:dyDescent="0.2">
      <c r="A43" s="82" t="s">
        <v>50</v>
      </c>
      <c r="B43" s="2">
        <v>0.5</v>
      </c>
    </row>
    <row r="44" spans="1:8" x14ac:dyDescent="0.2">
      <c r="A44" s="118" t="s">
        <v>51</v>
      </c>
      <c r="B44" s="4">
        <v>1.96</v>
      </c>
    </row>
    <row r="46" spans="1:8" x14ac:dyDescent="0.2">
      <c r="A46" s="83" t="s">
        <v>52</v>
      </c>
      <c r="B46" s="114">
        <f>B40*B44*B24*(B43^B43)</f>
        <v>46494.268199696729</v>
      </c>
    </row>
    <row r="47" spans="1:8" x14ac:dyDescent="0.2">
      <c r="A47" s="111" t="s">
        <v>53</v>
      </c>
      <c r="B47" s="115">
        <f>B41*B44*C24*(B43^0.5)</f>
        <v>86346.498085151077</v>
      </c>
    </row>
    <row r="48" spans="1:8" x14ac:dyDescent="0.2">
      <c r="A48" s="78"/>
      <c r="B48" s="116"/>
    </row>
    <row r="49" spans="1:2" x14ac:dyDescent="0.2">
      <c r="A49" s="84" t="s">
        <v>54</v>
      </c>
      <c r="B49" s="117">
        <f>(B46^2+B47^2+2*B46*B47*H22)^0.5</f>
        <v>87236.036630262621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ignoredErrors>
    <ignoredError sqref="B23:C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A18" sqref="A18"/>
    </sheetView>
  </sheetViews>
  <sheetFormatPr baseColWidth="10" defaultColWidth="9.140625" defaultRowHeight="12.75" x14ac:dyDescent="0.2"/>
  <cols>
    <col min="1" max="1" width="19.85546875" bestFit="1" customWidth="1"/>
    <col min="2" max="2" width="12.85546875" bestFit="1" customWidth="1"/>
  </cols>
  <sheetData>
    <row r="1" spans="1:2" x14ac:dyDescent="0.2">
      <c r="A1" s="108" t="s">
        <v>20</v>
      </c>
      <c r="B1" s="119">
        <v>100000</v>
      </c>
    </row>
    <row r="2" spans="1:2" x14ac:dyDescent="0.2">
      <c r="A2" s="109" t="s">
        <v>21</v>
      </c>
      <c r="B2" s="120">
        <v>100000</v>
      </c>
    </row>
    <row r="3" spans="1:2" x14ac:dyDescent="0.2">
      <c r="A3" s="109" t="s">
        <v>25</v>
      </c>
      <c r="B3" s="121">
        <v>0.01</v>
      </c>
    </row>
    <row r="4" spans="1:2" x14ac:dyDescent="0.2">
      <c r="A4" s="109" t="s">
        <v>26</v>
      </c>
      <c r="B4" s="121">
        <v>0.01</v>
      </c>
    </row>
    <row r="5" spans="1:2" x14ac:dyDescent="0.2">
      <c r="A5" s="110" t="s">
        <v>34</v>
      </c>
      <c r="B5" s="122">
        <v>0.4</v>
      </c>
    </row>
    <row r="7" spans="1:2" x14ac:dyDescent="0.2">
      <c r="A7" s="123" t="s">
        <v>35</v>
      </c>
      <c r="B7" s="112">
        <f>B1*B3</f>
        <v>1000</v>
      </c>
    </row>
    <row r="8" spans="1:2" x14ac:dyDescent="0.2">
      <c r="A8" s="124" t="s">
        <v>36</v>
      </c>
      <c r="B8" s="113">
        <f>B2*B4</f>
        <v>1000</v>
      </c>
    </row>
    <row r="9" spans="1:2" x14ac:dyDescent="0.2">
      <c r="B9" s="58"/>
    </row>
    <row r="10" spans="1:2" x14ac:dyDescent="0.2">
      <c r="A10" s="59" t="s">
        <v>13</v>
      </c>
      <c r="B10" s="125">
        <f>B7^2+B8^2+2*B7*B8*B5</f>
        <v>2800000</v>
      </c>
    </row>
    <row r="11" spans="1:2" x14ac:dyDescent="0.2">
      <c r="A11" s="59" t="s">
        <v>37</v>
      </c>
      <c r="B11" s="126">
        <f>B10^0.5</f>
        <v>1673.3200530681511</v>
      </c>
    </row>
    <row r="12" spans="1:2" x14ac:dyDescent="0.2">
      <c r="B12" s="58"/>
    </row>
    <row r="13" spans="1:2" x14ac:dyDescent="0.2">
      <c r="A13" s="130" t="s">
        <v>9</v>
      </c>
      <c r="B13" s="127">
        <v>2.33</v>
      </c>
    </row>
    <row r="14" spans="1:2" x14ac:dyDescent="0.2">
      <c r="B14" s="58"/>
    </row>
    <row r="15" spans="1:2" x14ac:dyDescent="0.2">
      <c r="A15" s="131" t="s">
        <v>38</v>
      </c>
      <c r="B15" s="128">
        <f>B11*B13</f>
        <v>3898.8357236487923</v>
      </c>
    </row>
    <row r="16" spans="1:2" x14ac:dyDescent="0.2">
      <c r="A16" s="132" t="s">
        <v>55</v>
      </c>
      <c r="B16" s="129">
        <f>B15*(5^0.5)</f>
        <v>8718.0617111832835</v>
      </c>
    </row>
    <row r="17" spans="2:2" x14ac:dyDescent="0.2">
      <c r="B17" s="58"/>
    </row>
    <row r="18" spans="2:2" x14ac:dyDescent="0.2">
      <c r="B18" s="58"/>
    </row>
    <row r="19" spans="2:2" x14ac:dyDescent="0.2">
      <c r="B19" s="58"/>
    </row>
    <row r="20" spans="2:2" x14ac:dyDescent="0.2">
      <c r="B20" s="58"/>
    </row>
    <row r="21" spans="2:2" x14ac:dyDescent="0.2">
      <c r="B21" s="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Opp 1</vt:lpstr>
      <vt:lpstr>Opp 2</vt:lpstr>
      <vt:lpstr>Opp 3</vt:lpstr>
      <vt:lpstr>Opp 4</vt:lpstr>
      <vt:lpstr>Opp 6</vt:lpstr>
    </vt:vector>
  </TitlesOfParts>
  <Company>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 Bredesen</dc:creator>
  <cp:lastModifiedBy>Ivar Bredesen</cp:lastModifiedBy>
  <dcterms:created xsi:type="dcterms:W3CDTF">1999-07-07T18:19:37Z</dcterms:created>
  <dcterms:modified xsi:type="dcterms:W3CDTF">2019-08-16T11:16:59Z</dcterms:modified>
</cp:coreProperties>
</file>