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8_{948DD480-948C-4969-A00C-233AFA535272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Oppgave 8.1" sheetId="26" r:id="rId1"/>
    <sheet name="Oppgave 8.2" sheetId="3" r:id="rId2"/>
    <sheet name="Oppgave 8.3" sheetId="24" r:id="rId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3" l="1"/>
  <c r="B59" i="3"/>
  <c r="B58" i="3"/>
  <c r="B60" i="3" s="1"/>
  <c r="H35" i="3"/>
  <c r="A37" i="3"/>
  <c r="C33" i="3"/>
  <c r="C36" i="3" s="1"/>
  <c r="B26" i="24"/>
  <c r="B23" i="24"/>
  <c r="J24" i="24"/>
  <c r="J19" i="24"/>
  <c r="J18" i="24"/>
  <c r="J16" i="24"/>
  <c r="J15" i="24"/>
  <c r="D84" i="3"/>
  <c r="E84" i="3"/>
  <c r="C84" i="3"/>
  <c r="B15" i="26"/>
  <c r="C24" i="24"/>
  <c r="D24" i="24"/>
  <c r="E24" i="24"/>
  <c r="F24" i="24"/>
  <c r="G24" i="24"/>
  <c r="H24" i="24"/>
  <c r="I24" i="24"/>
  <c r="B24" i="24"/>
  <c r="B22" i="24"/>
  <c r="J21" i="24"/>
  <c r="B21" i="24"/>
  <c r="D19" i="24"/>
  <c r="E19" i="24"/>
  <c r="F19" i="24"/>
  <c r="G19" i="24"/>
  <c r="H19" i="24"/>
  <c r="I19" i="24"/>
  <c r="C19" i="24"/>
  <c r="J20" i="24"/>
  <c r="B20" i="24"/>
  <c r="G17" i="24"/>
  <c r="E17" i="24"/>
  <c r="D16" i="24"/>
  <c r="E16" i="24"/>
  <c r="F16" i="24"/>
  <c r="G16" i="24"/>
  <c r="H16" i="24"/>
  <c r="I16" i="24"/>
  <c r="C16" i="24"/>
  <c r="A16" i="24"/>
  <c r="D15" i="24"/>
  <c r="D18" i="24" s="1"/>
  <c r="E15" i="24"/>
  <c r="E18" i="24" s="1"/>
  <c r="F15" i="24"/>
  <c r="F18" i="24" s="1"/>
  <c r="G15" i="24"/>
  <c r="G18" i="24" s="1"/>
  <c r="H15" i="24"/>
  <c r="H18" i="24" s="1"/>
  <c r="I15" i="24"/>
  <c r="I18" i="24" s="1"/>
  <c r="C15" i="24"/>
  <c r="C18" i="24" s="1"/>
  <c r="B84" i="3"/>
  <c r="D81" i="3"/>
  <c r="E81" i="3"/>
  <c r="C81" i="3"/>
  <c r="B25" i="3"/>
  <c r="B50" i="3" s="1"/>
  <c r="B51" i="3" s="1"/>
  <c r="D22" i="3"/>
  <c r="E22" i="3"/>
  <c r="C22" i="3"/>
  <c r="D20" i="3"/>
  <c r="E20" i="3"/>
  <c r="C20" i="3"/>
  <c r="D19" i="3"/>
  <c r="E19" i="3"/>
  <c r="C19" i="3"/>
  <c r="D18" i="3"/>
  <c r="E18" i="3"/>
  <c r="C18" i="3"/>
  <c r="D17" i="3"/>
  <c r="E17" i="3"/>
  <c r="C17" i="3"/>
  <c r="B24" i="3" s="1"/>
  <c r="E24" i="3" s="1"/>
  <c r="E49" i="3" s="1"/>
  <c r="E67" i="3" s="1"/>
  <c r="B16" i="26"/>
  <c r="B13" i="26"/>
  <c r="B12" i="26"/>
  <c r="D10" i="26"/>
  <c r="C10" i="26"/>
  <c r="B10" i="26"/>
  <c r="D9" i="26"/>
  <c r="C9" i="26"/>
  <c r="B9" i="26"/>
  <c r="D8" i="26"/>
  <c r="C8" i="26"/>
  <c r="B8" i="26"/>
  <c r="D7" i="26"/>
  <c r="C7" i="26"/>
  <c r="B7" i="26"/>
  <c r="B38" i="3" l="1"/>
  <c r="D33" i="3"/>
  <c r="E37" i="3"/>
  <c r="B37" i="3"/>
  <c r="B39" i="3" s="1"/>
  <c r="B68" i="3"/>
  <c r="B86" i="3" s="1"/>
  <c r="E86" i="3"/>
  <c r="C21" i="3"/>
  <c r="C23" i="3" s="1"/>
  <c r="E21" i="3"/>
  <c r="E23" i="3" s="1"/>
  <c r="B49" i="3"/>
  <c r="D21" i="3"/>
  <c r="D23" i="3" s="1"/>
  <c r="D32" i="3" s="1"/>
  <c r="D34" i="3" s="1"/>
  <c r="B26" i="3"/>
  <c r="C26" i="3" l="1"/>
  <c r="C32" i="3"/>
  <c r="C34" i="3" s="1"/>
  <c r="E26" i="3"/>
  <c r="E32" i="3"/>
  <c r="D35" i="3"/>
  <c r="D36" i="3"/>
  <c r="E33" i="3"/>
  <c r="E36" i="3" s="1"/>
  <c r="B52" i="3"/>
  <c r="B67" i="3"/>
  <c r="B85" i="3" s="1"/>
  <c r="E85" i="3" s="1"/>
  <c r="C47" i="3"/>
  <c r="C65" i="3" s="1"/>
  <c r="E47" i="3"/>
  <c r="E65" i="3" s="1"/>
  <c r="D26" i="3"/>
  <c r="B28" i="3" s="1"/>
  <c r="D47" i="3"/>
  <c r="D65" i="3" s="1"/>
  <c r="B29" i="3"/>
  <c r="D39" i="3" l="1"/>
  <c r="C35" i="3"/>
  <c r="C39" i="3" s="1"/>
  <c r="H36" i="3"/>
  <c r="H37" i="3" s="1"/>
  <c r="B42" i="3" s="1"/>
  <c r="E34" i="3"/>
  <c r="E48" i="3"/>
  <c r="E52" i="3" s="1"/>
  <c r="C48" i="3"/>
  <c r="C52" i="3" s="1"/>
  <c r="D80" i="3"/>
  <c r="D82" i="3" s="1"/>
  <c r="D66" i="3"/>
  <c r="D71" i="3" s="1"/>
  <c r="E80" i="3"/>
  <c r="E82" i="3" s="1"/>
  <c r="E66" i="3"/>
  <c r="E71" i="3" s="1"/>
  <c r="C80" i="3"/>
  <c r="C82" i="3" s="1"/>
  <c r="C66" i="3"/>
  <c r="C71" i="3" s="1"/>
  <c r="D48" i="3"/>
  <c r="D52" i="3" s="1"/>
  <c r="B54" i="3" s="1"/>
  <c r="E35" i="3" l="1"/>
  <c r="E39" i="3"/>
  <c r="B41" i="3"/>
  <c r="B43" i="3" s="1"/>
  <c r="E83" i="3"/>
  <c r="E89" i="3" s="1"/>
  <c r="C83" i="3"/>
  <c r="C89" i="3" s="1"/>
  <c r="D83" i="3"/>
  <c r="D89" i="3" s="1"/>
  <c r="B69" i="3" l="1"/>
  <c r="B70" i="3"/>
  <c r="B71" i="3"/>
  <c r="B73" i="3"/>
  <c r="B87" i="3"/>
  <c r="B88" i="3"/>
  <c r="B89" i="3"/>
  <c r="B91" i="3"/>
</calcChain>
</file>

<file path=xl/sharedStrings.xml><?xml version="1.0" encoding="utf-8"?>
<sst xmlns="http://schemas.openxmlformats.org/spreadsheetml/2006/main" count="108" uniqueCount="61">
  <si>
    <t>Anleggsmiddel</t>
  </si>
  <si>
    <t>Saldosats</t>
  </si>
  <si>
    <t>Skatt</t>
  </si>
  <si>
    <t>Avkastningskrav</t>
  </si>
  <si>
    <t>År</t>
  </si>
  <si>
    <t>IB</t>
  </si>
  <si>
    <t>Avskrivning</t>
  </si>
  <si>
    <t>Restverdi</t>
  </si>
  <si>
    <t>Restverdi 6 år</t>
  </si>
  <si>
    <t>Restverdi 8 år</t>
  </si>
  <si>
    <t>NV avskrivninger</t>
  </si>
  <si>
    <t>NV spart skatt pga. avskrivninger</t>
  </si>
  <si>
    <t>Salgspris</t>
  </si>
  <si>
    <t>Materialer</t>
  </si>
  <si>
    <t>Lønn</t>
  </si>
  <si>
    <t>Andre variable kostnader</t>
  </si>
  <si>
    <t>Salgsvolum</t>
  </si>
  <si>
    <t>Betalbare faste kostnader</t>
  </si>
  <si>
    <t>Anleggsmidler</t>
  </si>
  <si>
    <t>Arbeidskapital (% av omsetning)</t>
  </si>
  <si>
    <t>Levetid</t>
  </si>
  <si>
    <t>Avkastningskrav etter skatt</t>
  </si>
  <si>
    <t>Avkastningskrav før skatt</t>
  </si>
  <si>
    <t>Skattesats</t>
  </si>
  <si>
    <t>Omsetning</t>
  </si>
  <si>
    <t>Materialkostnader</t>
  </si>
  <si>
    <t>Lønnskostnader</t>
  </si>
  <si>
    <t>Dekningsbidrag</t>
  </si>
  <si>
    <t>Kontantstrøm fra driften</t>
  </si>
  <si>
    <t>Arbeidskapital</t>
  </si>
  <si>
    <t>Kontantstrøm før skatt</t>
  </si>
  <si>
    <t>Nåverdi før skatt</t>
  </si>
  <si>
    <t>Intenrente før skatt</t>
  </si>
  <si>
    <t>Kontantstrøm drift før skatt</t>
  </si>
  <si>
    <t>Avskrivninger</t>
  </si>
  <si>
    <t>Resultat før skatt</t>
  </si>
  <si>
    <t>Kontantstrøm etter skatt</t>
  </si>
  <si>
    <t>Nåverdi år 0 til 3</t>
  </si>
  <si>
    <t>Nåverdi spart skatt etter levetidens slutt</t>
  </si>
  <si>
    <t>Nåverdi etter skatt</t>
  </si>
  <si>
    <t>NV spart skatt pga. avskrivning</t>
  </si>
  <si>
    <t>Beregningsgrunnlag</t>
  </si>
  <si>
    <t>Salg av anleggsmiddel</t>
  </si>
  <si>
    <t>Nåverdi salg av anleggsmiddel</t>
  </si>
  <si>
    <t>Nåverdi økt skatt nedskrivning</t>
  </si>
  <si>
    <t>Nåverdi øker med</t>
  </si>
  <si>
    <t>NV økt skatt pga. nedskrivning</t>
  </si>
  <si>
    <t>Internrente etter skatt</t>
  </si>
  <si>
    <t>Lån</t>
  </si>
  <si>
    <t>Rente</t>
  </si>
  <si>
    <t>Løpetid</t>
  </si>
  <si>
    <t>Rentekostnader</t>
  </si>
  <si>
    <t>Utbetalt lån og avdrag</t>
  </si>
  <si>
    <t>Egenkapitalavkastning</t>
  </si>
  <si>
    <t>Dekningsgrad</t>
  </si>
  <si>
    <t>Faste kostnader</t>
  </si>
  <si>
    <t>Vedlikehold år 3</t>
  </si>
  <si>
    <t>Vedlikehold år 5</t>
  </si>
  <si>
    <t>Vedlikehold</t>
  </si>
  <si>
    <t>NV spart skatt avskrivning</t>
  </si>
  <si>
    <t>NV økt skatt nedskrivning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</si>
</sst>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\ 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165" fontId="0" fillId="0" borderId="0" xfId="0" applyNumberFormat="1"/>
    <xf numFmtId="0" fontId="0" fillId="5" borderId="2" xfId="0" applyFill="1" applyBorder="1"/>
    <xf numFmtId="0" fontId="0" fillId="5" borderId="3" xfId="0" applyFill="1" applyBorder="1"/>
    <xf numFmtId="0" fontId="0" fillId="4" borderId="3" xfId="0" applyFill="1" applyBorder="1"/>
    <xf numFmtId="3" fontId="0" fillId="0" borderId="0" xfId="0" applyNumberFormat="1"/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0" fontId="0" fillId="6" borderId="6" xfId="0" applyFill="1" applyBorder="1"/>
    <xf numFmtId="0" fontId="0" fillId="0" borderId="4" xfId="0" applyBorder="1"/>
    <xf numFmtId="0" fontId="0" fillId="0" borderId="3" xfId="0" applyBorder="1"/>
    <xf numFmtId="165" fontId="0" fillId="0" borderId="4" xfId="1" applyNumberFormat="1" applyFont="1" applyBorder="1"/>
    <xf numFmtId="165" fontId="0" fillId="0" borderId="3" xfId="1" applyNumberFormat="1" applyFon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5" fontId="0" fillId="0" borderId="4" xfId="0" applyNumberFormat="1" applyBorder="1"/>
    <xf numFmtId="165" fontId="0" fillId="0" borderId="3" xfId="0" applyNumberFormat="1" applyBorder="1"/>
    <xf numFmtId="0" fontId="0" fillId="5" borderId="5" xfId="0" applyFill="1" applyBorder="1"/>
    <xf numFmtId="165" fontId="0" fillId="5" borderId="5" xfId="0" applyNumberFormat="1" applyFill="1" applyBorder="1"/>
    <xf numFmtId="165" fontId="0" fillId="0" borderId="2" xfId="0" applyNumberFormat="1" applyBorder="1"/>
    <xf numFmtId="3" fontId="0" fillId="0" borderId="4" xfId="0" applyNumberFormat="1" applyBorder="1"/>
    <xf numFmtId="0" fontId="0" fillId="6" borderId="6" xfId="0" applyFill="1" applyBorder="1" applyAlignment="1">
      <alignment horizontal="center"/>
    </xf>
    <xf numFmtId="165" fontId="0" fillId="0" borderId="9" xfId="0" applyNumberFormat="1" applyBorder="1"/>
    <xf numFmtId="3" fontId="0" fillId="0" borderId="8" xfId="0" applyNumberFormat="1" applyBorder="1"/>
    <xf numFmtId="165" fontId="0" fillId="0" borderId="7" xfId="0" applyNumberFormat="1" applyBorder="1"/>
    <xf numFmtId="3" fontId="0" fillId="0" borderId="7" xfId="0" applyNumberFormat="1" applyBorder="1"/>
    <xf numFmtId="165" fontId="0" fillId="0" borderId="5" xfId="1" applyNumberFormat="1" applyFont="1" applyBorder="1"/>
    <xf numFmtId="0" fontId="0" fillId="0" borderId="2" xfId="0" applyBorder="1"/>
    <xf numFmtId="165" fontId="0" fillId="3" borderId="2" xfId="1" applyNumberFormat="1" applyFont="1" applyFill="1" applyBorder="1"/>
    <xf numFmtId="165" fontId="0" fillId="3" borderId="3" xfId="1" applyNumberFormat="1" applyFont="1" applyFill="1" applyBorder="1"/>
    <xf numFmtId="165" fontId="0" fillId="3" borderId="3" xfId="0" applyNumberFormat="1" applyFill="1" applyBorder="1"/>
    <xf numFmtId="165" fontId="0" fillId="0" borderId="0" xfId="1" applyNumberFormat="1" applyFont="1" applyBorder="1"/>
    <xf numFmtId="165" fontId="0" fillId="4" borderId="3" xfId="1" applyNumberFormat="1" applyFont="1" applyFill="1" applyBorder="1"/>
    <xf numFmtId="0" fontId="0" fillId="3" borderId="8" xfId="0" applyFill="1" applyBorder="1"/>
    <xf numFmtId="10" fontId="0" fillId="0" borderId="0" xfId="2" applyNumberFormat="1" applyFont="1" applyFill="1" applyBorder="1"/>
    <xf numFmtId="0" fontId="0" fillId="3" borderId="5" xfId="0" applyFill="1" applyBorder="1"/>
    <xf numFmtId="165" fontId="0" fillId="3" borderId="5" xfId="1" applyNumberFormat="1" applyFont="1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3" xfId="0" applyFill="1" applyBorder="1"/>
    <xf numFmtId="3" fontId="0" fillId="4" borderId="2" xfId="0" applyNumberFormat="1" applyFill="1" applyBorder="1"/>
    <xf numFmtId="0" fontId="0" fillId="4" borderId="4" xfId="0" applyFill="1" applyBorder="1"/>
    <xf numFmtId="3" fontId="0" fillId="4" borderId="4" xfId="0" applyNumberFormat="1" applyFill="1" applyBorder="1"/>
    <xf numFmtId="9" fontId="0" fillId="4" borderId="4" xfId="0" applyNumberFormat="1" applyFill="1" applyBorder="1"/>
    <xf numFmtId="9" fontId="0" fillId="4" borderId="4" xfId="2" applyFont="1" applyFill="1" applyBorder="1"/>
    <xf numFmtId="9" fontId="0" fillId="4" borderId="3" xfId="2" applyFont="1" applyFill="1" applyBorder="1"/>
    <xf numFmtId="0" fontId="0" fillId="3" borderId="6" xfId="0" applyFill="1" applyBorder="1"/>
    <xf numFmtId="165" fontId="0" fillId="3" borderId="5" xfId="0" applyNumberFormat="1" applyFill="1" applyBorder="1"/>
    <xf numFmtId="165" fontId="0" fillId="0" borderId="1" xfId="0" applyNumberFormat="1" applyBorder="1"/>
    <xf numFmtId="0" fontId="0" fillId="4" borderId="10" xfId="0" applyFill="1" applyBorder="1"/>
    <xf numFmtId="165" fontId="0" fillId="4" borderId="5" xfId="1" applyNumberFormat="1" applyFont="1" applyFill="1" applyBorder="1"/>
    <xf numFmtId="165" fontId="0" fillId="3" borderId="2" xfId="0" applyNumberFormat="1" applyFill="1" applyBorder="1"/>
    <xf numFmtId="166" fontId="0" fillId="3" borderId="3" xfId="0" applyNumberFormat="1" applyFill="1" applyBorder="1"/>
    <xf numFmtId="10" fontId="0" fillId="3" borderId="5" xfId="2" applyNumberFormat="1" applyFont="1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3" xfId="0" applyFill="1" applyBorder="1"/>
    <xf numFmtId="3" fontId="0" fillId="3" borderId="2" xfId="2" applyNumberFormat="1" applyFont="1" applyFill="1" applyBorder="1"/>
    <xf numFmtId="10" fontId="0" fillId="3" borderId="4" xfId="2" applyNumberFormat="1" applyFont="1" applyFill="1" applyBorder="1"/>
    <xf numFmtId="1" fontId="0" fillId="3" borderId="3" xfId="2" applyNumberFormat="1" applyFont="1" applyFill="1" applyBorder="1"/>
    <xf numFmtId="10" fontId="0" fillId="3" borderId="5" xfId="0" applyNumberFormat="1" applyFill="1" applyBorder="1"/>
    <xf numFmtId="3" fontId="0" fillId="5" borderId="2" xfId="0" applyNumberFormat="1" applyFill="1" applyBorder="1"/>
    <xf numFmtId="0" fontId="0" fillId="5" borderId="4" xfId="0" applyFill="1" applyBorder="1"/>
    <xf numFmtId="9" fontId="0" fillId="5" borderId="4" xfId="0" applyNumberFormat="1" applyFill="1" applyBorder="1"/>
    <xf numFmtId="3" fontId="0" fillId="5" borderId="4" xfId="0" applyNumberFormat="1" applyFill="1" applyBorder="1"/>
    <xf numFmtId="10" fontId="0" fillId="5" borderId="4" xfId="0" applyNumberFormat="1" applyFill="1" applyBorder="1"/>
    <xf numFmtId="9" fontId="0" fillId="5" borderId="3" xfId="0" applyNumberFormat="1" applyFill="1" applyBorder="1"/>
    <xf numFmtId="3" fontId="0" fillId="0" borderId="3" xfId="0" applyNumberFormat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0" fillId="3" borderId="2" xfId="0" applyNumberFormat="1" applyFill="1" applyBorder="1"/>
    <xf numFmtId="9" fontId="0" fillId="3" borderId="4" xfId="0" applyNumberFormat="1" applyFill="1" applyBorder="1"/>
    <xf numFmtId="9" fontId="0" fillId="3" borderId="3" xfId="0" applyNumberForma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62F49-8CFD-4D06-B7B7-92D7BBA006B6}">
  <dimension ref="A1:D16"/>
  <sheetViews>
    <sheetView zoomScale="180" zoomScaleNormal="180" workbookViewId="0">
      <selection activeCell="F14" sqref="F14"/>
    </sheetView>
  </sheetViews>
  <sheetFormatPr baseColWidth="10" defaultColWidth="11.42578125" defaultRowHeight="15" x14ac:dyDescent="0.25"/>
  <cols>
    <col min="1" max="1" width="30.140625" bestFit="1" customWidth="1"/>
  </cols>
  <sheetData>
    <row r="1" spans="1:4" x14ac:dyDescent="0.25">
      <c r="A1" s="72" t="s">
        <v>0</v>
      </c>
      <c r="B1" s="78">
        <v>250000</v>
      </c>
    </row>
    <row r="2" spans="1:4" x14ac:dyDescent="0.25">
      <c r="A2" s="73" t="s">
        <v>1</v>
      </c>
      <c r="B2" s="79">
        <v>0.2</v>
      </c>
    </row>
    <row r="3" spans="1:4" x14ac:dyDescent="0.25">
      <c r="A3" s="73" t="s">
        <v>2</v>
      </c>
      <c r="B3" s="79">
        <v>0.22</v>
      </c>
    </row>
    <row r="4" spans="1:4" x14ac:dyDescent="0.25">
      <c r="A4" s="74" t="s">
        <v>3</v>
      </c>
      <c r="B4" s="80">
        <v>0.1</v>
      </c>
    </row>
    <row r="6" spans="1:4" x14ac:dyDescent="0.25">
      <c r="A6" s="77" t="s">
        <v>4</v>
      </c>
      <c r="B6" s="77" t="s">
        <v>5</v>
      </c>
      <c r="C6" s="77" t="s">
        <v>6</v>
      </c>
      <c r="D6" s="77" t="s">
        <v>7</v>
      </c>
    </row>
    <row r="7" spans="1:4" x14ac:dyDescent="0.25">
      <c r="A7" s="75">
        <v>1</v>
      </c>
      <c r="B7" s="22">
        <f>B1</f>
        <v>250000</v>
      </c>
      <c r="C7" s="12">
        <f>B1*B2</f>
        <v>50000</v>
      </c>
      <c r="D7" s="22">
        <f>B7-C7</f>
        <v>200000</v>
      </c>
    </row>
    <row r="8" spans="1:4" x14ac:dyDescent="0.25">
      <c r="A8" s="75">
        <v>2</v>
      </c>
      <c r="B8" s="22">
        <f>D7</f>
        <v>200000</v>
      </c>
      <c r="C8" s="12">
        <f>B8*B2</f>
        <v>40000</v>
      </c>
      <c r="D8" s="22">
        <f>B8-C8</f>
        <v>160000</v>
      </c>
    </row>
    <row r="9" spans="1:4" x14ac:dyDescent="0.25">
      <c r="A9" s="75">
        <v>3</v>
      </c>
      <c r="B9" s="22">
        <f>B8-C8</f>
        <v>160000</v>
      </c>
      <c r="C9" s="12">
        <f>B9*B2</f>
        <v>32000</v>
      </c>
      <c r="D9" s="22">
        <f>B9-C9</f>
        <v>128000</v>
      </c>
    </row>
    <row r="10" spans="1:4" x14ac:dyDescent="0.25">
      <c r="A10" s="76">
        <v>4</v>
      </c>
      <c r="B10" s="69">
        <f>D9</f>
        <v>128000</v>
      </c>
      <c r="C10" s="13">
        <f>B10*B2</f>
        <v>25600</v>
      </c>
      <c r="D10" s="69">
        <f>B10-C10</f>
        <v>102400</v>
      </c>
    </row>
    <row r="12" spans="1:4" x14ac:dyDescent="0.25">
      <c r="A12" s="3" t="s">
        <v>8</v>
      </c>
      <c r="B12" s="30">
        <f>B$1*(1-$B$2)^6</f>
        <v>65536.000000000044</v>
      </c>
    </row>
    <row r="13" spans="1:4" x14ac:dyDescent="0.25">
      <c r="A13" s="4" t="s">
        <v>9</v>
      </c>
      <c r="B13" s="31">
        <f>B$1*(1-$B$2)^8</f>
        <v>41943.040000000037</v>
      </c>
    </row>
    <row r="15" spans="1:4" x14ac:dyDescent="0.25">
      <c r="A15" s="3" t="s">
        <v>10</v>
      </c>
      <c r="B15" s="30">
        <f>C7/(B2+B4)</f>
        <v>166666.66666666663</v>
      </c>
    </row>
    <row r="16" spans="1:4" x14ac:dyDescent="0.25">
      <c r="A16" s="4" t="s">
        <v>11</v>
      </c>
      <c r="B16" s="32">
        <f>B15*B3</f>
        <v>36666.666666666657</v>
      </c>
    </row>
  </sheetData>
  <pageMargins left="0.7" right="0.7" top="0.75" bottom="0.75" header="0.3" footer="0.3"/>
  <ignoredErrors>
    <ignoredError sqref="B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"/>
  <sheetViews>
    <sheetView topLeftCell="A52" zoomScale="140" zoomScaleNormal="140" workbookViewId="0">
      <selection activeCell="C17" sqref="C17"/>
    </sheetView>
  </sheetViews>
  <sheetFormatPr baseColWidth="10" defaultColWidth="9.140625" defaultRowHeight="15" x14ac:dyDescent="0.25"/>
  <cols>
    <col min="1" max="1" width="37.42578125" bestFit="1" customWidth="1"/>
    <col min="2" max="2" width="13.140625" customWidth="1"/>
    <col min="3" max="4" width="14.28515625" bestFit="1" customWidth="1"/>
    <col min="5" max="5" width="13.5703125" bestFit="1" customWidth="1"/>
    <col min="6" max="7" width="10.140625" customWidth="1"/>
    <col min="8" max="10" width="11" bestFit="1" customWidth="1"/>
    <col min="11" max="11" width="10" bestFit="1" customWidth="1"/>
    <col min="12" max="12" width="9.28515625" customWidth="1"/>
    <col min="13" max="13" width="10" bestFit="1" customWidth="1"/>
    <col min="14" max="14" width="9.28515625" customWidth="1"/>
  </cols>
  <sheetData>
    <row r="1" spans="1:5" x14ac:dyDescent="0.25">
      <c r="A1" s="39" t="s">
        <v>12</v>
      </c>
      <c r="B1" s="42">
        <v>2550</v>
      </c>
    </row>
    <row r="2" spans="1:5" x14ac:dyDescent="0.25">
      <c r="A2" s="40" t="s">
        <v>13</v>
      </c>
      <c r="B2" s="43">
        <v>400</v>
      </c>
    </row>
    <row r="3" spans="1:5" x14ac:dyDescent="0.25">
      <c r="A3" s="40" t="s">
        <v>14</v>
      </c>
      <c r="B3" s="43">
        <v>600</v>
      </c>
    </row>
    <row r="4" spans="1:5" x14ac:dyDescent="0.25">
      <c r="A4" s="40" t="s">
        <v>15</v>
      </c>
      <c r="B4" s="43">
        <v>350</v>
      </c>
    </row>
    <row r="5" spans="1:5" x14ac:dyDescent="0.25">
      <c r="A5" s="40" t="s">
        <v>16</v>
      </c>
      <c r="B5" s="44">
        <v>6000</v>
      </c>
    </row>
    <row r="6" spans="1:5" x14ac:dyDescent="0.25">
      <c r="A6" s="40" t="s">
        <v>17</v>
      </c>
      <c r="B6" s="44">
        <v>3510000</v>
      </c>
    </row>
    <row r="7" spans="1:5" x14ac:dyDescent="0.25">
      <c r="A7" s="40" t="s">
        <v>18</v>
      </c>
      <c r="B7" s="44">
        <v>7000000</v>
      </c>
    </row>
    <row r="8" spans="1:5" x14ac:dyDescent="0.25">
      <c r="A8" s="40" t="s">
        <v>19</v>
      </c>
      <c r="B8" s="45">
        <v>0.15</v>
      </c>
    </row>
    <row r="9" spans="1:5" x14ac:dyDescent="0.25">
      <c r="A9" s="40" t="s">
        <v>20</v>
      </c>
      <c r="B9" s="44">
        <v>3</v>
      </c>
    </row>
    <row r="10" spans="1:5" x14ac:dyDescent="0.25">
      <c r="A10" s="40" t="s">
        <v>1</v>
      </c>
      <c r="B10" s="46">
        <v>0.2</v>
      </c>
    </row>
    <row r="11" spans="1:5" x14ac:dyDescent="0.25">
      <c r="A11" s="40" t="s">
        <v>21</v>
      </c>
      <c r="B11" s="46">
        <v>0.11</v>
      </c>
    </row>
    <row r="12" spans="1:5" x14ac:dyDescent="0.25">
      <c r="A12" s="40" t="s">
        <v>22</v>
      </c>
      <c r="B12" s="46">
        <v>0.15</v>
      </c>
    </row>
    <row r="13" spans="1:5" x14ac:dyDescent="0.25">
      <c r="A13" s="41" t="s">
        <v>23</v>
      </c>
      <c r="B13" s="47">
        <v>0.22</v>
      </c>
    </row>
    <row r="16" spans="1:5" x14ac:dyDescent="0.25">
      <c r="A16" s="7" t="s">
        <v>4</v>
      </c>
      <c r="B16" s="8">
        <v>0</v>
      </c>
      <c r="C16" s="8">
        <v>1</v>
      </c>
      <c r="D16" s="8">
        <v>2</v>
      </c>
      <c r="E16" s="8">
        <v>3</v>
      </c>
    </row>
    <row r="17" spans="1:5" x14ac:dyDescent="0.25">
      <c r="A17" s="10" t="s">
        <v>24</v>
      </c>
      <c r="B17" s="12"/>
      <c r="C17" s="12">
        <f>$B$1*$B$5</f>
        <v>15300000</v>
      </c>
      <c r="D17" s="12">
        <f t="shared" ref="D17:E17" si="0">$B$1*$B$5</f>
        <v>15300000</v>
      </c>
      <c r="E17" s="12">
        <f t="shared" si="0"/>
        <v>15300000</v>
      </c>
    </row>
    <row r="18" spans="1:5" x14ac:dyDescent="0.25">
      <c r="A18" s="10" t="s">
        <v>25</v>
      </c>
      <c r="B18" s="12"/>
      <c r="C18" s="12">
        <f>-$B$2*$B$5</f>
        <v>-2400000</v>
      </c>
      <c r="D18" s="12">
        <f t="shared" ref="D18:E18" si="1">-$B$2*$B$5</f>
        <v>-2400000</v>
      </c>
      <c r="E18" s="12">
        <f t="shared" si="1"/>
        <v>-2400000</v>
      </c>
    </row>
    <row r="19" spans="1:5" x14ac:dyDescent="0.25">
      <c r="A19" s="10" t="s">
        <v>26</v>
      </c>
      <c r="B19" s="12"/>
      <c r="C19" s="12">
        <f>-$B$3*$B$5</f>
        <v>-3600000</v>
      </c>
      <c r="D19" s="12">
        <f t="shared" ref="D19:E19" si="2">-$B$3*$B$5</f>
        <v>-3600000</v>
      </c>
      <c r="E19" s="12">
        <f t="shared" si="2"/>
        <v>-3600000</v>
      </c>
    </row>
    <row r="20" spans="1:5" x14ac:dyDescent="0.25">
      <c r="A20" s="11" t="s">
        <v>15</v>
      </c>
      <c r="B20" s="13"/>
      <c r="C20" s="13">
        <f>-$B$4*$B$5</f>
        <v>-2100000</v>
      </c>
      <c r="D20" s="13">
        <f t="shared" ref="D20:E20" si="3">-$B$4*$B$5</f>
        <v>-2100000</v>
      </c>
      <c r="E20" s="13">
        <f t="shared" si="3"/>
        <v>-2100000</v>
      </c>
    </row>
    <row r="21" spans="1:5" x14ac:dyDescent="0.25">
      <c r="A21" s="10" t="s">
        <v>27</v>
      </c>
      <c r="B21" s="12"/>
      <c r="C21" s="12">
        <f>SUM(C17:C20)</f>
        <v>7200000</v>
      </c>
      <c r="D21" s="12">
        <f t="shared" ref="D21:E21" si="4">SUM(D17:D20)</f>
        <v>7200000</v>
      </c>
      <c r="E21" s="12">
        <f t="shared" si="4"/>
        <v>7200000</v>
      </c>
    </row>
    <row r="22" spans="1:5" x14ac:dyDescent="0.25">
      <c r="A22" s="11" t="s">
        <v>17</v>
      </c>
      <c r="B22" s="13"/>
      <c r="C22" s="13">
        <f>-$B$6</f>
        <v>-3510000</v>
      </c>
      <c r="D22" s="13">
        <f t="shared" ref="D22:E22" si="5">-$B$6</f>
        <v>-3510000</v>
      </c>
      <c r="E22" s="13">
        <f t="shared" si="5"/>
        <v>-3510000</v>
      </c>
    </row>
    <row r="23" spans="1:5" x14ac:dyDescent="0.25">
      <c r="A23" s="10" t="s">
        <v>28</v>
      </c>
      <c r="B23" s="12"/>
      <c r="C23" s="12">
        <f>SUM(C21:C22)</f>
        <v>3690000</v>
      </c>
      <c r="D23" s="12">
        <f t="shared" ref="D23:E23" si="6">SUM(D21:D22)</f>
        <v>3690000</v>
      </c>
      <c r="E23" s="12">
        <f t="shared" si="6"/>
        <v>3690000</v>
      </c>
    </row>
    <row r="24" spans="1:5" x14ac:dyDescent="0.25">
      <c r="A24" s="10" t="s">
        <v>29</v>
      </c>
      <c r="B24" s="12">
        <f>B8*-C17</f>
        <v>-2295000</v>
      </c>
      <c r="C24" s="12"/>
      <c r="D24" s="12"/>
      <c r="E24" s="12">
        <f>-B24</f>
        <v>2295000</v>
      </c>
    </row>
    <row r="25" spans="1:5" x14ac:dyDescent="0.25">
      <c r="A25" s="11" t="s">
        <v>18</v>
      </c>
      <c r="B25" s="13">
        <f>-B7</f>
        <v>-7000000</v>
      </c>
      <c r="C25" s="13"/>
      <c r="D25" s="13"/>
      <c r="E25" s="13"/>
    </row>
    <row r="26" spans="1:5" x14ac:dyDescent="0.25">
      <c r="A26" s="5" t="s">
        <v>30</v>
      </c>
      <c r="B26" s="34">
        <f>SUM(B23:B25)</f>
        <v>-9295000</v>
      </c>
      <c r="C26" s="34">
        <f t="shared" ref="C26:E26" si="7">SUM(C23:C25)</f>
        <v>3690000</v>
      </c>
      <c r="D26" s="34">
        <f t="shared" si="7"/>
        <v>3690000</v>
      </c>
      <c r="E26" s="34">
        <f t="shared" si="7"/>
        <v>5985000</v>
      </c>
    </row>
    <row r="27" spans="1:5" x14ac:dyDescent="0.25">
      <c r="B27" s="33"/>
      <c r="C27" s="33"/>
      <c r="D27" s="33"/>
      <c r="E27" s="33"/>
    </row>
    <row r="28" spans="1:5" x14ac:dyDescent="0.25">
      <c r="A28" s="3" t="s">
        <v>31</v>
      </c>
      <c r="B28" s="30">
        <f>NPV(B12,C26:E26)+B26</f>
        <v>639100.43560450524</v>
      </c>
      <c r="C28" s="33"/>
      <c r="D28" s="33"/>
      <c r="E28" s="33"/>
    </row>
    <row r="29" spans="1:5" x14ac:dyDescent="0.25">
      <c r="A29" s="4" t="s">
        <v>32</v>
      </c>
      <c r="B29" s="54">
        <f>IRR(B26:E26)</f>
        <v>0.18769763434718412</v>
      </c>
    </row>
    <row r="31" spans="1:5" x14ac:dyDescent="0.25">
      <c r="A31" s="9" t="s">
        <v>4</v>
      </c>
      <c r="B31" s="8">
        <v>0</v>
      </c>
      <c r="C31" s="8">
        <v>1</v>
      </c>
      <c r="D31" s="8">
        <v>2</v>
      </c>
      <c r="E31" s="8">
        <v>3</v>
      </c>
    </row>
    <row r="32" spans="1:5" x14ac:dyDescent="0.25">
      <c r="A32" t="s">
        <v>33</v>
      </c>
      <c r="B32" s="12"/>
      <c r="C32" s="12">
        <f>C23</f>
        <v>3690000</v>
      </c>
      <c r="D32" s="12">
        <f t="shared" ref="D32:E32" si="8">D23</f>
        <v>3690000</v>
      </c>
      <c r="E32" s="12">
        <f t="shared" si="8"/>
        <v>3690000</v>
      </c>
    </row>
    <row r="33" spans="1:8" x14ac:dyDescent="0.25">
      <c r="A33" s="1" t="s">
        <v>34</v>
      </c>
      <c r="B33" s="13"/>
      <c r="C33" s="13">
        <f>-B7*B10</f>
        <v>-1400000</v>
      </c>
      <c r="D33" s="13">
        <f>C33*(1-$B$10)</f>
        <v>-1120000</v>
      </c>
      <c r="E33" s="13">
        <f>D33*(1-$B$10)</f>
        <v>-896000</v>
      </c>
    </row>
    <row r="34" spans="1:8" x14ac:dyDescent="0.25">
      <c r="A34" t="s">
        <v>35</v>
      </c>
      <c r="B34" s="12"/>
      <c r="C34" s="12">
        <f>SUM(C32:C33)</f>
        <v>2290000</v>
      </c>
      <c r="D34" s="12">
        <f t="shared" ref="D34:E34" si="9">SUM(D32:D33)</f>
        <v>2570000</v>
      </c>
      <c r="E34" s="12">
        <f t="shared" si="9"/>
        <v>2794000</v>
      </c>
    </row>
    <row r="35" spans="1:8" x14ac:dyDescent="0.25">
      <c r="A35" t="s">
        <v>2</v>
      </c>
      <c r="B35" s="12"/>
      <c r="C35" s="12">
        <f>-$B$13*C34</f>
        <v>-503800</v>
      </c>
      <c r="D35" s="12">
        <f t="shared" ref="D35:E35" si="10">-$B$13*D34</f>
        <v>-565400</v>
      </c>
      <c r="E35" s="12">
        <f t="shared" si="10"/>
        <v>-614680</v>
      </c>
      <c r="H35" s="6">
        <f>B7</f>
        <v>7000000</v>
      </c>
    </row>
    <row r="36" spans="1:8" x14ac:dyDescent="0.25">
      <c r="A36" t="s">
        <v>34</v>
      </c>
      <c r="B36" s="12"/>
      <c r="C36" s="12">
        <f>-C33</f>
        <v>1400000</v>
      </c>
      <c r="D36" s="12">
        <f t="shared" ref="D36:E36" si="11">-D33</f>
        <v>1120000</v>
      </c>
      <c r="E36" s="12">
        <f t="shared" si="11"/>
        <v>896000</v>
      </c>
      <c r="H36" s="50">
        <f>SUM(C36:E36)</f>
        <v>3416000</v>
      </c>
    </row>
    <row r="37" spans="1:8" x14ac:dyDescent="0.25">
      <c r="A37" t="str">
        <f>A24</f>
        <v>Arbeidskapital</v>
      </c>
      <c r="B37" s="12">
        <f>B24</f>
        <v>-2295000</v>
      </c>
      <c r="C37" s="12"/>
      <c r="D37" s="12"/>
      <c r="E37" s="12">
        <f>E24</f>
        <v>2295000</v>
      </c>
      <c r="H37" s="2">
        <f>H35-H36</f>
        <v>3584000</v>
      </c>
    </row>
    <row r="38" spans="1:8" x14ac:dyDescent="0.25">
      <c r="A38" s="1" t="s">
        <v>18</v>
      </c>
      <c r="B38" s="13">
        <f>B25</f>
        <v>-7000000</v>
      </c>
      <c r="C38" s="13"/>
      <c r="D38" s="13"/>
      <c r="E38" s="13"/>
    </row>
    <row r="39" spans="1:8" x14ac:dyDescent="0.25">
      <c r="A39" s="51" t="s">
        <v>36</v>
      </c>
      <c r="B39" s="52">
        <f>SUM(B34:B38)</f>
        <v>-9295000</v>
      </c>
      <c r="C39" s="52">
        <f t="shared" ref="C39:E39" si="12">SUM(C34:C38)</f>
        <v>3186200</v>
      </c>
      <c r="D39" s="52">
        <f t="shared" si="12"/>
        <v>3124600</v>
      </c>
      <c r="E39" s="52">
        <f t="shared" si="12"/>
        <v>5370320</v>
      </c>
    </row>
    <row r="41" spans="1:8" x14ac:dyDescent="0.25">
      <c r="A41" s="3" t="s">
        <v>37</v>
      </c>
      <c r="B41" s="53">
        <f>NPV(B11,C39:E39)+B39</f>
        <v>38177.604192942381</v>
      </c>
    </row>
    <row r="42" spans="1:8" x14ac:dyDescent="0.25">
      <c r="A42" s="4" t="s">
        <v>38</v>
      </c>
      <c r="B42" s="32">
        <f>H37*B10*B13/((1+B11)^E31*(B11+B10))</f>
        <v>371954.69698591816</v>
      </c>
    </row>
    <row r="43" spans="1:8" x14ac:dyDescent="0.25">
      <c r="A43" s="19" t="s">
        <v>39</v>
      </c>
      <c r="B43" s="49">
        <f>SUM(B41:B42)</f>
        <v>410132.30117886054</v>
      </c>
    </row>
    <row r="46" spans="1:8" x14ac:dyDescent="0.25">
      <c r="A46" s="9" t="s">
        <v>4</v>
      </c>
      <c r="B46" s="8">
        <v>0</v>
      </c>
      <c r="C46" s="8">
        <v>1</v>
      </c>
      <c r="D46" s="8">
        <v>2</v>
      </c>
      <c r="E46" s="8">
        <v>3</v>
      </c>
    </row>
    <row r="47" spans="1:8" x14ac:dyDescent="0.25">
      <c r="A47" s="15" t="s">
        <v>33</v>
      </c>
      <c r="B47" s="17"/>
      <c r="C47" s="17">
        <f>C23</f>
        <v>3690000</v>
      </c>
      <c r="D47" s="17">
        <f>D23</f>
        <v>3690000</v>
      </c>
      <c r="E47" s="17">
        <f>E23</f>
        <v>3690000</v>
      </c>
    </row>
    <row r="48" spans="1:8" x14ac:dyDescent="0.25">
      <c r="A48" s="15" t="s">
        <v>2</v>
      </c>
      <c r="B48" s="10"/>
      <c r="C48" s="17">
        <f>-$B$13*C47</f>
        <v>-811800</v>
      </c>
      <c r="D48" s="17">
        <f t="shared" ref="D48:E48" si="13">-$B$13*D47</f>
        <v>-811800</v>
      </c>
      <c r="E48" s="17">
        <f t="shared" si="13"/>
        <v>-811800</v>
      </c>
    </row>
    <row r="49" spans="1:5" x14ac:dyDescent="0.25">
      <c r="A49" s="15" t="s">
        <v>29</v>
      </c>
      <c r="B49" s="17">
        <f>B24</f>
        <v>-2295000</v>
      </c>
      <c r="C49" s="10"/>
      <c r="D49" s="10"/>
      <c r="E49" s="17">
        <f>E24</f>
        <v>2295000</v>
      </c>
    </row>
    <row r="50" spans="1:5" x14ac:dyDescent="0.25">
      <c r="A50" s="15" t="s">
        <v>18</v>
      </c>
      <c r="B50" s="17">
        <f>B25</f>
        <v>-7000000</v>
      </c>
      <c r="C50" s="10"/>
      <c r="D50" s="10"/>
      <c r="E50" s="17"/>
    </row>
    <row r="51" spans="1:5" x14ac:dyDescent="0.25">
      <c r="A51" s="15" t="s">
        <v>40</v>
      </c>
      <c r="B51" s="12">
        <f>-B50*B10*B13/(B11+B10)</f>
        <v>993548.38709677418</v>
      </c>
      <c r="C51" s="10"/>
      <c r="D51" s="10"/>
      <c r="E51" s="10"/>
    </row>
    <row r="52" spans="1:5" x14ac:dyDescent="0.25">
      <c r="A52" s="48" t="s">
        <v>41</v>
      </c>
      <c r="B52" s="49">
        <f>SUM(B47:B51)</f>
        <v>-8301451.6129032262</v>
      </c>
      <c r="C52" s="49">
        <f>SUM(C47:C51)</f>
        <v>2878200</v>
      </c>
      <c r="D52" s="49">
        <f>SUM(D47:D51)</f>
        <v>2878200</v>
      </c>
      <c r="E52" s="49">
        <f>SUM(E47:E51)</f>
        <v>5173200</v>
      </c>
    </row>
    <row r="53" spans="1:5" x14ac:dyDescent="0.25">
      <c r="A53" s="16"/>
      <c r="B53" s="18"/>
      <c r="C53" s="2"/>
      <c r="D53" s="2"/>
      <c r="E53" s="2"/>
    </row>
    <row r="54" spans="1:5" x14ac:dyDescent="0.25">
      <c r="A54" s="19" t="s">
        <v>39</v>
      </c>
      <c r="B54" s="49">
        <f>NPV(B11,C52:E52)+B52</f>
        <v>410132.30117886141</v>
      </c>
    </row>
    <row r="55" spans="1:5" x14ac:dyDescent="0.25">
      <c r="B55" s="2"/>
    </row>
    <row r="56" spans="1:5" x14ac:dyDescent="0.25">
      <c r="A56" s="19" t="s">
        <v>42</v>
      </c>
      <c r="B56" s="49">
        <v>1000000</v>
      </c>
    </row>
    <row r="57" spans="1:5" x14ac:dyDescent="0.25">
      <c r="B57" s="2"/>
    </row>
    <row r="58" spans="1:5" x14ac:dyDescent="0.25">
      <c r="A58" s="3" t="s">
        <v>43</v>
      </c>
      <c r="B58" s="53">
        <f>B56/(1+B11)^E46</f>
        <v>731191.38130095019</v>
      </c>
    </row>
    <row r="59" spans="1:5" x14ac:dyDescent="0.25">
      <c r="A59" s="4" t="s">
        <v>44</v>
      </c>
      <c r="B59" s="32">
        <f>-B56*B10*B13/((1+B11)^E31*(B11+B10))</f>
        <v>-103782.00250723163</v>
      </c>
    </row>
    <row r="60" spans="1:5" x14ac:dyDescent="0.25">
      <c r="A60" s="4" t="s">
        <v>45</v>
      </c>
      <c r="B60" s="32">
        <f>SUM(B58:B59)</f>
        <v>627409.37879371853</v>
      </c>
    </row>
    <row r="61" spans="1:5" x14ac:dyDescent="0.25">
      <c r="B61" s="2"/>
    </row>
    <row r="62" spans="1:5" x14ac:dyDescent="0.25">
      <c r="B62" s="2"/>
    </row>
    <row r="63" spans="1:5" x14ac:dyDescent="0.25">
      <c r="B63" s="2"/>
    </row>
    <row r="64" spans="1:5" x14ac:dyDescent="0.25">
      <c r="A64" s="9" t="s">
        <v>4</v>
      </c>
      <c r="B64" s="8">
        <v>0</v>
      </c>
      <c r="C64" s="8">
        <v>1</v>
      </c>
      <c r="D64" s="8">
        <v>2</v>
      </c>
      <c r="E64" s="8">
        <v>3</v>
      </c>
    </row>
    <row r="65" spans="1:5" x14ac:dyDescent="0.25">
      <c r="A65" s="15" t="s">
        <v>33</v>
      </c>
      <c r="B65" s="17"/>
      <c r="C65" s="17">
        <f>C47</f>
        <v>3690000</v>
      </c>
      <c r="D65" s="17">
        <f>D47</f>
        <v>3690000</v>
      </c>
      <c r="E65" s="17">
        <f>E47</f>
        <v>3690000</v>
      </c>
    </row>
    <row r="66" spans="1:5" x14ac:dyDescent="0.25">
      <c r="A66" s="15" t="s">
        <v>2</v>
      </c>
      <c r="B66" s="10"/>
      <c r="C66" s="17">
        <f>-$B$13*C65</f>
        <v>-811800</v>
      </c>
      <c r="D66" s="17">
        <f t="shared" ref="D66" si="14">-$B$13*D65</f>
        <v>-811800</v>
      </c>
      <c r="E66" s="17">
        <f t="shared" ref="E66" si="15">-$B$13*E65</f>
        <v>-811800</v>
      </c>
    </row>
    <row r="67" spans="1:5" x14ac:dyDescent="0.25">
      <c r="A67" s="15" t="s">
        <v>29</v>
      </c>
      <c r="B67" s="17">
        <f>B49</f>
        <v>-2295000</v>
      </c>
      <c r="C67" s="10"/>
      <c r="D67" s="10"/>
      <c r="E67" s="17">
        <f>E49</f>
        <v>2295000</v>
      </c>
    </row>
    <row r="68" spans="1:5" x14ac:dyDescent="0.25">
      <c r="A68" s="15" t="s">
        <v>18</v>
      </c>
      <c r="B68" s="17">
        <f>B50</f>
        <v>-7000000</v>
      </c>
      <c r="C68" s="10"/>
      <c r="D68" s="10"/>
      <c r="E68" s="17">
        <f>B56</f>
        <v>1000000</v>
      </c>
    </row>
    <row r="69" spans="1:5" x14ac:dyDescent="0.25">
      <c r="A69" s="15" t="s">
        <v>40</v>
      </c>
      <c r="B69" s="12">
        <f ca="1">-B68*B10*B13/(B10+B73)</f>
        <v>848017.48547820072</v>
      </c>
      <c r="C69" s="10"/>
      <c r="D69" s="10"/>
      <c r="E69" s="10"/>
    </row>
    <row r="70" spans="1:5" x14ac:dyDescent="0.25">
      <c r="A70" s="16" t="s">
        <v>46</v>
      </c>
      <c r="B70" s="13">
        <f ca="1">-E68*B10*B13/((1+B73)^E64*(B10+B73))</f>
        <v>-76973.905356379648</v>
      </c>
      <c r="C70" s="11"/>
      <c r="D70" s="11"/>
      <c r="E70" s="11"/>
    </row>
    <row r="71" spans="1:5" x14ac:dyDescent="0.25">
      <c r="A71" s="35" t="s">
        <v>41</v>
      </c>
      <c r="B71" s="32">
        <f ca="1">SUM(B65:B70)</f>
        <v>-8523956.4198781792</v>
      </c>
      <c r="C71" s="32">
        <f t="shared" ref="C71" si="16">SUM(C65:C70)</f>
        <v>2878200</v>
      </c>
      <c r="D71" s="32">
        <f t="shared" ref="D71" si="17">SUM(D65:D70)</f>
        <v>2878200</v>
      </c>
      <c r="E71" s="32">
        <f t="shared" ref="E71" si="18">SUM(E65:E70)</f>
        <v>6173200</v>
      </c>
    </row>
    <row r="72" spans="1:5" x14ac:dyDescent="0.25">
      <c r="A72" s="15"/>
      <c r="B72" s="17"/>
      <c r="C72" s="2"/>
      <c r="D72" s="2"/>
      <c r="E72" s="2"/>
    </row>
    <row r="73" spans="1:5" x14ac:dyDescent="0.25">
      <c r="A73" s="19" t="s">
        <v>47</v>
      </c>
      <c r="B73" s="55">
        <f ca="1">IRR(B71:E71)</f>
        <v>0.16320005810530835</v>
      </c>
    </row>
    <row r="74" spans="1:5" x14ac:dyDescent="0.25">
      <c r="B74" s="36"/>
    </row>
    <row r="75" spans="1:5" x14ac:dyDescent="0.25">
      <c r="A75" s="56" t="s">
        <v>48</v>
      </c>
      <c r="B75" s="59">
        <v>2000000</v>
      </c>
    </row>
    <row r="76" spans="1:5" x14ac:dyDescent="0.25">
      <c r="A76" s="57" t="s">
        <v>49</v>
      </c>
      <c r="B76" s="60">
        <v>0.05</v>
      </c>
    </row>
    <row r="77" spans="1:5" x14ac:dyDescent="0.25">
      <c r="A77" s="58" t="s">
        <v>50</v>
      </c>
      <c r="B77" s="61">
        <v>3</v>
      </c>
    </row>
    <row r="78" spans="1:5" x14ac:dyDescent="0.25">
      <c r="B78" s="36"/>
    </row>
    <row r="79" spans="1:5" x14ac:dyDescent="0.25">
      <c r="A79" s="7" t="s">
        <v>4</v>
      </c>
      <c r="B79" s="8">
        <v>0</v>
      </c>
      <c r="C79" s="23">
        <v>1</v>
      </c>
      <c r="D79" s="8">
        <v>2</v>
      </c>
      <c r="E79" s="8">
        <v>3</v>
      </c>
    </row>
    <row r="80" spans="1:5" x14ac:dyDescent="0.25">
      <c r="A80" s="29" t="s">
        <v>33</v>
      </c>
      <c r="B80" s="21"/>
      <c r="C80" s="24">
        <f>C65</f>
        <v>3690000</v>
      </c>
      <c r="D80" s="24">
        <f>D65</f>
        <v>3690000</v>
      </c>
      <c r="E80" s="24">
        <f>E65</f>
        <v>3690000</v>
      </c>
    </row>
    <row r="81" spans="1:5" x14ac:dyDescent="0.25">
      <c r="A81" s="11" t="s">
        <v>51</v>
      </c>
      <c r="B81" s="11"/>
      <c r="C81" s="25">
        <f>IPMT($B$76,C79,3,$B$75)</f>
        <v>-100000</v>
      </c>
      <c r="D81" s="25">
        <f t="shared" ref="D81:E81" si="19">IPMT($B$76,D79,3,$B$75)</f>
        <v>-68279.143536875505</v>
      </c>
      <c r="E81" s="25">
        <f t="shared" si="19"/>
        <v>-34972.244250594777</v>
      </c>
    </row>
    <row r="82" spans="1:5" x14ac:dyDescent="0.25">
      <c r="A82" s="10" t="s">
        <v>35</v>
      </c>
      <c r="B82" s="10"/>
      <c r="C82" s="26">
        <f>SUM(C80:C81)</f>
        <v>3590000</v>
      </c>
      <c r="D82" s="26">
        <f t="shared" ref="D82:E82" si="20">SUM(D80:D81)</f>
        <v>3621720.8564631245</v>
      </c>
      <c r="E82" s="26">
        <f t="shared" si="20"/>
        <v>3655027.7557494054</v>
      </c>
    </row>
    <row r="83" spans="1:5" x14ac:dyDescent="0.25">
      <c r="A83" s="10" t="s">
        <v>2</v>
      </c>
      <c r="B83" s="10"/>
      <c r="C83" s="26">
        <f>-$B$13*C82</f>
        <v>-789800</v>
      </c>
      <c r="D83" s="26">
        <f t="shared" ref="D83:E83" si="21">-$B$13*D82</f>
        <v>-796778.58842188737</v>
      </c>
      <c r="E83" s="26">
        <f t="shared" si="21"/>
        <v>-804106.10626486922</v>
      </c>
    </row>
    <row r="84" spans="1:5" x14ac:dyDescent="0.25">
      <c r="A84" s="10" t="s">
        <v>52</v>
      </c>
      <c r="B84" s="22">
        <f>B75</f>
        <v>2000000</v>
      </c>
      <c r="C84" s="27">
        <f>PPMT($B$76,C79,3,$B$75)</f>
        <v>-634417.12926249008</v>
      </c>
      <c r="D84" s="27">
        <f t="shared" ref="D84:E84" si="22">PPMT($B$76,D79,3,$B$75)</f>
        <v>-666137.98572561448</v>
      </c>
      <c r="E84" s="27">
        <f t="shared" si="22"/>
        <v>-699444.88501189521</v>
      </c>
    </row>
    <row r="85" spans="1:5" x14ac:dyDescent="0.25">
      <c r="A85" s="10" t="s">
        <v>29</v>
      </c>
      <c r="B85" s="17">
        <f>B67</f>
        <v>-2295000</v>
      </c>
      <c r="C85" s="15"/>
      <c r="D85" s="10"/>
      <c r="E85" s="17">
        <f>-B85</f>
        <v>2295000</v>
      </c>
    </row>
    <row r="86" spans="1:5" x14ac:dyDescent="0.25">
      <c r="A86" s="10" t="s">
        <v>18</v>
      </c>
      <c r="B86" s="17">
        <f>B68</f>
        <v>-7000000</v>
      </c>
      <c r="C86" s="15"/>
      <c r="D86" s="10"/>
      <c r="E86" s="17">
        <f>E68</f>
        <v>1000000</v>
      </c>
    </row>
    <row r="87" spans="1:5" x14ac:dyDescent="0.25">
      <c r="A87" s="10" t="s">
        <v>40</v>
      </c>
      <c r="B87" s="12">
        <f ca="1">-B86*B10*B13/(B10+B91)</f>
        <v>789121.79638804949</v>
      </c>
      <c r="C87" s="15"/>
      <c r="D87" s="10"/>
      <c r="E87" s="10"/>
    </row>
    <row r="88" spans="1:5" x14ac:dyDescent="0.25">
      <c r="A88" s="11" t="s">
        <v>46</v>
      </c>
      <c r="B88" s="13">
        <f ca="1">-E86*B10*B13/((1+B91)^E79*(B91+B10))</f>
        <v>-66844.965705977549</v>
      </c>
      <c r="C88" s="16"/>
      <c r="D88" s="11"/>
      <c r="E88" s="11"/>
    </row>
    <row r="89" spans="1:5" x14ac:dyDescent="0.25">
      <c r="A89" s="37" t="s">
        <v>41</v>
      </c>
      <c r="B89" s="38">
        <f ca="1">SUM(B82:B88)</f>
        <v>-6572723.1693179281</v>
      </c>
      <c r="C89" s="38">
        <f t="shared" ref="C89:E89" si="23">SUM(C82:C88)</f>
        <v>2165782.8707375098</v>
      </c>
      <c r="D89" s="38">
        <f t="shared" si="23"/>
        <v>2158804.282315623</v>
      </c>
      <c r="E89" s="38">
        <f t="shared" si="23"/>
        <v>5446476.7644726411</v>
      </c>
    </row>
    <row r="90" spans="1:5" x14ac:dyDescent="0.25">
      <c r="A90" s="14"/>
      <c r="B90" s="28"/>
      <c r="C90" s="33"/>
      <c r="D90" s="33"/>
      <c r="E90" s="33"/>
    </row>
    <row r="91" spans="1:5" x14ac:dyDescent="0.25">
      <c r="A91" s="19" t="s">
        <v>53</v>
      </c>
      <c r="B91" s="62">
        <f ca="1">IRR(B89:E89)</f>
        <v>0.19030730289008724</v>
      </c>
    </row>
  </sheetData>
  <phoneticPr fontId="3" type="noConversion"/>
  <pageMargins left="0.7" right="0.7" top="0.75" bottom="0.75" header="0.3" footer="0.3"/>
  <pageSetup paperSize="9" orientation="portrait" r:id="rId1"/>
  <ignoredErrors>
    <ignoredError sqref="E6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5324-6002-4EE3-9F07-37B831CAE204}">
  <dimension ref="A1:J26"/>
  <sheetViews>
    <sheetView tabSelected="1" zoomScale="160" zoomScaleNormal="160" workbookViewId="0">
      <selection activeCell="F7" sqref="F7"/>
    </sheetView>
  </sheetViews>
  <sheetFormatPr baseColWidth="10" defaultColWidth="11.42578125" defaultRowHeight="15" x14ac:dyDescent="0.25"/>
  <cols>
    <col min="1" max="1" width="24" bestFit="1" customWidth="1"/>
    <col min="2" max="2" width="11.5703125" customWidth="1"/>
    <col min="3" max="5" width="12.28515625" bestFit="1" customWidth="1"/>
    <col min="6" max="6" width="13.5703125" bestFit="1" customWidth="1"/>
    <col min="7" max="11" width="11.5703125" bestFit="1" customWidth="1"/>
    <col min="12" max="12" width="13.140625" bestFit="1" customWidth="1"/>
  </cols>
  <sheetData>
    <row r="1" spans="1:10" x14ac:dyDescent="0.25">
      <c r="A1" s="39" t="s">
        <v>16</v>
      </c>
      <c r="B1" s="63">
        <v>800000</v>
      </c>
    </row>
    <row r="2" spans="1:10" x14ac:dyDescent="0.25">
      <c r="A2" s="40" t="s">
        <v>12</v>
      </c>
      <c r="B2" s="64">
        <v>18</v>
      </c>
    </row>
    <row r="3" spans="1:10" x14ac:dyDescent="0.25">
      <c r="A3" s="40" t="s">
        <v>54</v>
      </c>
      <c r="B3" s="65">
        <v>0.35</v>
      </c>
    </row>
    <row r="4" spans="1:10" x14ac:dyDescent="0.25">
      <c r="A4" s="40" t="s">
        <v>18</v>
      </c>
      <c r="B4" s="66">
        <v>6300000</v>
      </c>
    </row>
    <row r="5" spans="1:10" x14ac:dyDescent="0.25">
      <c r="A5" s="40" t="s">
        <v>7</v>
      </c>
      <c r="B5" s="66">
        <v>450000</v>
      </c>
    </row>
    <row r="6" spans="1:10" x14ac:dyDescent="0.25">
      <c r="A6" s="40" t="s">
        <v>29</v>
      </c>
      <c r="B6" s="66">
        <v>1200000</v>
      </c>
    </row>
    <row r="7" spans="1:10" x14ac:dyDescent="0.25">
      <c r="A7" s="40" t="s">
        <v>55</v>
      </c>
      <c r="B7" s="66">
        <v>3150000</v>
      </c>
    </row>
    <row r="8" spans="1:10" x14ac:dyDescent="0.25">
      <c r="A8" s="40" t="s">
        <v>56</v>
      </c>
      <c r="B8" s="66">
        <v>120000</v>
      </c>
    </row>
    <row r="9" spans="1:10" x14ac:dyDescent="0.25">
      <c r="A9" s="40" t="s">
        <v>57</v>
      </c>
      <c r="B9" s="66">
        <v>120000</v>
      </c>
    </row>
    <row r="10" spans="1:10" x14ac:dyDescent="0.25">
      <c r="A10" s="40" t="s">
        <v>3</v>
      </c>
      <c r="B10" s="67">
        <v>8.5000000000000006E-2</v>
      </c>
    </row>
    <row r="11" spans="1:10" x14ac:dyDescent="0.25">
      <c r="A11" s="40" t="s">
        <v>6</v>
      </c>
      <c r="B11" s="65">
        <v>0.2</v>
      </c>
    </row>
    <row r="12" spans="1:10" x14ac:dyDescent="0.25">
      <c r="A12" s="41" t="s">
        <v>23</v>
      </c>
      <c r="B12" s="68">
        <v>0.22</v>
      </c>
    </row>
    <row r="14" spans="1:10" x14ac:dyDescent="0.25">
      <c r="A14" s="70" t="s">
        <v>4</v>
      </c>
      <c r="B14" s="71">
        <v>0</v>
      </c>
      <c r="C14" s="71">
        <v>1</v>
      </c>
      <c r="D14" s="71">
        <v>2</v>
      </c>
      <c r="E14" s="71">
        <v>3</v>
      </c>
      <c r="F14" s="71">
        <v>4</v>
      </c>
      <c r="G14" s="71">
        <v>5</v>
      </c>
      <c r="H14" s="71">
        <v>6</v>
      </c>
      <c r="I14" s="71">
        <v>7</v>
      </c>
      <c r="J14" s="71">
        <v>8</v>
      </c>
    </row>
    <row r="15" spans="1:10" x14ac:dyDescent="0.25">
      <c r="A15" s="10" t="s">
        <v>27</v>
      </c>
      <c r="B15" s="10"/>
      <c r="C15" s="12">
        <f>$B$1*$B$2*$B$3</f>
        <v>5040000</v>
      </c>
      <c r="D15" s="12">
        <f t="shared" ref="D15:J15" si="0">$B$1*$B$2*$B$3</f>
        <v>5040000</v>
      </c>
      <c r="E15" s="12">
        <f t="shared" si="0"/>
        <v>5040000</v>
      </c>
      <c r="F15" s="12">
        <f t="shared" si="0"/>
        <v>5040000</v>
      </c>
      <c r="G15" s="12">
        <f t="shared" si="0"/>
        <v>5040000</v>
      </c>
      <c r="H15" s="12">
        <f t="shared" si="0"/>
        <v>5040000</v>
      </c>
      <c r="I15" s="12">
        <f t="shared" si="0"/>
        <v>5040000</v>
      </c>
      <c r="J15" s="12">
        <f t="shared" si="0"/>
        <v>5040000</v>
      </c>
    </row>
    <row r="16" spans="1:10" x14ac:dyDescent="0.25">
      <c r="A16" s="10" t="str">
        <f>A7</f>
        <v>Faste kostnader</v>
      </c>
      <c r="B16" s="10"/>
      <c r="C16" s="22">
        <f>-$B$7</f>
        <v>-3150000</v>
      </c>
      <c r="D16" s="22">
        <f t="shared" ref="D16:J16" si="1">-$B$7</f>
        <v>-3150000</v>
      </c>
      <c r="E16" s="22">
        <f t="shared" si="1"/>
        <v>-3150000</v>
      </c>
      <c r="F16" s="22">
        <f t="shared" si="1"/>
        <v>-3150000</v>
      </c>
      <c r="G16" s="22">
        <f t="shared" si="1"/>
        <v>-3150000</v>
      </c>
      <c r="H16" s="22">
        <f t="shared" si="1"/>
        <v>-3150000</v>
      </c>
      <c r="I16" s="22">
        <f t="shared" si="1"/>
        <v>-3150000</v>
      </c>
      <c r="J16" s="22">
        <f t="shared" si="1"/>
        <v>-3150000</v>
      </c>
    </row>
    <row r="17" spans="1:10" x14ac:dyDescent="0.25">
      <c r="A17" s="11" t="s">
        <v>58</v>
      </c>
      <c r="B17" s="11"/>
      <c r="C17" s="11"/>
      <c r="D17" s="11"/>
      <c r="E17" s="69">
        <f>-B8</f>
        <v>-120000</v>
      </c>
      <c r="F17" s="11"/>
      <c r="G17" s="69">
        <f>-B9</f>
        <v>-120000</v>
      </c>
      <c r="H17" s="11"/>
      <c r="I17" s="11"/>
      <c r="J17" s="11"/>
    </row>
    <row r="18" spans="1:10" x14ac:dyDescent="0.25">
      <c r="A18" s="10" t="s">
        <v>35</v>
      </c>
      <c r="B18" s="10"/>
      <c r="C18" s="17">
        <f>SUM(C15:C17)</f>
        <v>1890000</v>
      </c>
      <c r="D18" s="17">
        <f t="shared" ref="D18:J18" si="2">SUM(D15:D17)</f>
        <v>1890000</v>
      </c>
      <c r="E18" s="17">
        <f t="shared" si="2"/>
        <v>1770000</v>
      </c>
      <c r="F18" s="17">
        <f t="shared" si="2"/>
        <v>1890000</v>
      </c>
      <c r="G18" s="17">
        <f t="shared" si="2"/>
        <v>1770000</v>
      </c>
      <c r="H18" s="17">
        <f t="shared" si="2"/>
        <v>1890000</v>
      </c>
      <c r="I18" s="17">
        <f t="shared" si="2"/>
        <v>1890000</v>
      </c>
      <c r="J18" s="17">
        <f t="shared" si="2"/>
        <v>1890000</v>
      </c>
    </row>
    <row r="19" spans="1:10" x14ac:dyDescent="0.25">
      <c r="A19" s="10" t="s">
        <v>2</v>
      </c>
      <c r="B19" s="10"/>
      <c r="C19" s="17">
        <f>-$B$12*C18</f>
        <v>-415800</v>
      </c>
      <c r="D19" s="17">
        <f t="shared" ref="D19:J19" si="3">-$B$12*D18</f>
        <v>-415800</v>
      </c>
      <c r="E19" s="17">
        <f t="shared" si="3"/>
        <v>-389400</v>
      </c>
      <c r="F19" s="17">
        <f t="shared" si="3"/>
        <v>-415800</v>
      </c>
      <c r="G19" s="17">
        <f t="shared" si="3"/>
        <v>-389400</v>
      </c>
      <c r="H19" s="17">
        <f t="shared" si="3"/>
        <v>-415800</v>
      </c>
      <c r="I19" s="17">
        <f t="shared" si="3"/>
        <v>-415800</v>
      </c>
      <c r="J19" s="17">
        <f t="shared" si="3"/>
        <v>-415800</v>
      </c>
    </row>
    <row r="20" spans="1:10" x14ac:dyDescent="0.25">
      <c r="A20" s="10" t="s">
        <v>29</v>
      </c>
      <c r="B20" s="22">
        <f>-B6</f>
        <v>-1200000</v>
      </c>
      <c r="C20" s="10"/>
      <c r="D20" s="10"/>
      <c r="E20" s="10"/>
      <c r="F20" s="10"/>
      <c r="G20" s="10"/>
      <c r="H20" s="10"/>
      <c r="I20" s="10"/>
      <c r="J20" s="22">
        <f>B6</f>
        <v>1200000</v>
      </c>
    </row>
    <row r="21" spans="1:10" x14ac:dyDescent="0.25">
      <c r="A21" s="10" t="s">
        <v>18</v>
      </c>
      <c r="B21" s="22">
        <f>-B4</f>
        <v>-6300000</v>
      </c>
      <c r="C21" s="10"/>
      <c r="D21" s="10"/>
      <c r="E21" s="10"/>
      <c r="F21" s="10"/>
      <c r="G21" s="10"/>
      <c r="H21" s="10"/>
      <c r="I21" s="10"/>
      <c r="J21" s="22">
        <f>B5</f>
        <v>450000</v>
      </c>
    </row>
    <row r="22" spans="1:10" x14ac:dyDescent="0.25">
      <c r="A22" s="10" t="s">
        <v>59</v>
      </c>
      <c r="B22" s="12">
        <f>B4*B11*B12/(B10+B11)</f>
        <v>972631.57894736831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11" t="s">
        <v>60</v>
      </c>
      <c r="B23" s="13">
        <f>-B5*B11*B12/((1+B10)^8*(B10+B11))</f>
        <v>-36172.82478874673</v>
      </c>
      <c r="C23" s="11"/>
      <c r="D23" s="11"/>
      <c r="E23" s="11"/>
      <c r="F23" s="11"/>
      <c r="G23" s="11"/>
      <c r="H23" s="11"/>
      <c r="I23" s="11"/>
      <c r="J23" s="11"/>
    </row>
    <row r="24" spans="1:10" x14ac:dyDescent="0.25">
      <c r="A24" s="41" t="s">
        <v>41</v>
      </c>
      <c r="B24" s="31">
        <f>SUM(B18:B23)</f>
        <v>-6563541.2458413783</v>
      </c>
      <c r="C24" s="31">
        <f t="shared" ref="C24:J24" si="4">SUM(C18:C23)</f>
        <v>1474200</v>
      </c>
      <c r="D24" s="31">
        <f t="shared" si="4"/>
        <v>1474200</v>
      </c>
      <c r="E24" s="31">
        <f t="shared" si="4"/>
        <v>1380600</v>
      </c>
      <c r="F24" s="31">
        <f t="shared" si="4"/>
        <v>1474200</v>
      </c>
      <c r="G24" s="31">
        <f t="shared" si="4"/>
        <v>1380600</v>
      </c>
      <c r="H24" s="31">
        <f t="shared" si="4"/>
        <v>1474200</v>
      </c>
      <c r="I24" s="31">
        <f t="shared" si="4"/>
        <v>1474200</v>
      </c>
      <c r="J24" s="31">
        <f t="shared" si="4"/>
        <v>3124200</v>
      </c>
    </row>
    <row r="26" spans="1:10" x14ac:dyDescent="0.25">
      <c r="A26" s="19" t="s">
        <v>39</v>
      </c>
      <c r="B26" s="20">
        <f>NPV(B10,C24:J24)+B24</f>
        <v>2473318.4247393869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8.1</vt:lpstr>
      <vt:lpstr>Oppgave 8.2</vt:lpstr>
      <vt:lpstr>Oppgave 8.3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2015-04-23T07:41:55Z</dcterms:created>
  <dcterms:modified xsi:type="dcterms:W3CDTF">2023-06-29T09:58:41Z</dcterms:modified>
  <cp:category/>
  <cp:contentStatus/>
</cp:coreProperties>
</file>