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Ikke ferdig\"/>
    </mc:Choice>
  </mc:AlternateContent>
  <xr:revisionPtr revIDLastSave="0" documentId="13_ncr:1_{C6C1754B-98E4-41FC-9C2F-2A36D3717147}" xr6:coauthVersionLast="47" xr6:coauthVersionMax="47" xr10:uidLastSave="{00000000-0000-0000-0000-000000000000}"/>
  <bookViews>
    <workbookView xWindow="1125" yWindow="780" windowWidth="18255" windowHeight="12255" firstSheet="4" activeTab="7" xr2:uid="{00000000-000D-0000-FFFF-FFFF00000000}"/>
  </bookViews>
  <sheets>
    <sheet name="Oppgave 5.12 og 5.13" sheetId="14" r:id="rId1"/>
    <sheet name="Oppgave 5.14" sheetId="7" r:id="rId2"/>
    <sheet name="Oppgave 5.15" sheetId="8" r:id="rId3"/>
    <sheet name="Oppgave 5.16" sheetId="9" r:id="rId4"/>
    <sheet name="Oppgave 5.17" sheetId="15" r:id="rId5"/>
    <sheet name="Oppgave 5.18" sheetId="10" r:id="rId6"/>
    <sheet name="Oppgave 5.19" sheetId="16" r:id="rId7"/>
    <sheet name="Oppgave 5.21" sheetId="1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0" l="1"/>
  <c r="F7" i="10"/>
  <c r="F6" i="17"/>
  <c r="I6" i="17" s="1"/>
  <c r="D41" i="16"/>
  <c r="C25" i="10"/>
  <c r="C24" i="10"/>
  <c r="F43" i="17"/>
  <c r="F42" i="17"/>
  <c r="E35" i="17"/>
  <c r="E37" i="17" s="1"/>
  <c r="F32" i="17"/>
  <c r="F31" i="17"/>
  <c r="F33" i="17" s="1"/>
  <c r="F5" i="17" s="1"/>
  <c r="D25" i="17"/>
  <c r="G23" i="17"/>
  <c r="G22" i="17"/>
  <c r="G21" i="17"/>
  <c r="G20" i="17"/>
  <c r="G19" i="17"/>
  <c r="G18" i="17"/>
  <c r="G17" i="17"/>
  <c r="C16" i="17"/>
  <c r="G16" i="17" s="1"/>
  <c r="E14" i="17"/>
  <c r="G14" i="17" s="1"/>
  <c r="H13" i="17"/>
  <c r="J12" i="17"/>
  <c r="J11" i="17"/>
  <c r="I9" i="17"/>
  <c r="I8" i="17"/>
  <c r="I7" i="17"/>
  <c r="F44" i="17" l="1"/>
  <c r="F46" i="17"/>
  <c r="C25" i="17"/>
  <c r="I5" i="17"/>
  <c r="I25" i="17" s="1"/>
  <c r="E15" i="17"/>
  <c r="G15" i="17" s="1"/>
  <c r="E24" i="17" s="1"/>
  <c r="H25" i="17"/>
  <c r="D32" i="16"/>
  <c r="D34" i="16" s="1"/>
  <c r="F11" i="16"/>
  <c r="I11" i="16" s="1"/>
  <c r="E26" i="16"/>
  <c r="E25" i="16"/>
  <c r="E27" i="16" s="1"/>
  <c r="E4" i="16"/>
  <c r="E5" i="16" s="1"/>
  <c r="E3" i="16"/>
  <c r="G14" i="10"/>
  <c r="C20" i="16"/>
  <c r="G20" i="16" s="1"/>
  <c r="E17" i="16"/>
  <c r="G17" i="16" s="1"/>
  <c r="G16" i="16"/>
  <c r="J14" i="16"/>
  <c r="I12" i="16"/>
  <c r="E47" i="17" l="1"/>
  <c r="D36" i="16"/>
  <c r="F10" i="16"/>
  <c r="D29" i="16"/>
  <c r="G24" i="17"/>
  <c r="G25" i="17" s="1"/>
  <c r="F10" i="17"/>
  <c r="E25" i="17"/>
  <c r="E19" i="16"/>
  <c r="G19" i="16" s="1"/>
  <c r="I10" i="16"/>
  <c r="J10" i="17" l="1"/>
  <c r="F25" i="17"/>
  <c r="L21" i="10"/>
  <c r="J25" i="17" l="1"/>
  <c r="E48" i="17"/>
  <c r="I10" i="10"/>
  <c r="J12" i="10"/>
  <c r="G15" i="10"/>
  <c r="G17" i="10"/>
  <c r="G18" i="10"/>
  <c r="G19" i="10"/>
  <c r="H13" i="10"/>
  <c r="I9" i="10"/>
  <c r="I8" i="10"/>
  <c r="I7" i="10"/>
  <c r="F6" i="10"/>
  <c r="I6" i="10" s="1"/>
  <c r="E16" i="10" l="1"/>
  <c r="G16" i="10" s="1"/>
  <c r="G9" i="9"/>
  <c r="I7" i="9"/>
  <c r="I6" i="9"/>
  <c r="G8" i="9"/>
  <c r="G13" i="8"/>
  <c r="I12" i="8"/>
  <c r="G21" i="7"/>
  <c r="I20" i="7"/>
  <c r="G20" i="10" l="1"/>
  <c r="F11" i="10"/>
  <c r="J11" i="10" s="1"/>
  <c r="E21" i="14"/>
  <c r="F21" i="14" s="1"/>
  <c r="I11" i="14"/>
  <c r="E3" i="14"/>
  <c r="E22" i="14" l="1"/>
  <c r="F22" i="14"/>
  <c r="J21" i="10"/>
  <c r="I21" i="10"/>
  <c r="H21" i="10"/>
  <c r="G21" i="10"/>
  <c r="F21" i="10"/>
  <c r="E21" i="10"/>
  <c r="D21" i="10"/>
  <c r="D22" i="10" s="1"/>
  <c r="C21" i="10"/>
  <c r="E23" i="14" l="1"/>
  <c r="F23" i="14"/>
</calcChain>
</file>

<file path=xl/sharedStrings.xml><?xml version="1.0" encoding="utf-8"?>
<sst xmlns="http://schemas.openxmlformats.org/spreadsheetml/2006/main" count="309" uniqueCount="160">
  <si>
    <t>Saldobalanse</t>
  </si>
  <si>
    <t>Posteringer</t>
  </si>
  <si>
    <t>Resultat</t>
  </si>
  <si>
    <t>Balanse</t>
  </si>
  <si>
    <t>Debet</t>
  </si>
  <si>
    <t>Kredit</t>
  </si>
  <si>
    <t>a)</t>
  </si>
  <si>
    <t>b)</t>
  </si>
  <si>
    <t>c)</t>
  </si>
  <si>
    <t>Bankinnskudd</t>
  </si>
  <si>
    <t>Varebeholdning</t>
  </si>
  <si>
    <t>Kontanter</t>
  </si>
  <si>
    <t>Egenkapital</t>
  </si>
  <si>
    <t>Varesalg</t>
  </si>
  <si>
    <t>Varekjøp</t>
  </si>
  <si>
    <t>Husleie</t>
  </si>
  <si>
    <t>Andre driftskostnader</t>
  </si>
  <si>
    <t>d)</t>
  </si>
  <si>
    <t>e)</t>
  </si>
  <si>
    <t>f)</t>
  </si>
  <si>
    <t>Forskuddsbetalt husleie</t>
  </si>
  <si>
    <t>Rentekostnader</t>
  </si>
  <si>
    <t>20x1</t>
  </si>
  <si>
    <t>Varebil</t>
  </si>
  <si>
    <t>Avskrivning varebil</t>
  </si>
  <si>
    <t>20x2</t>
  </si>
  <si>
    <t>Maskiner</t>
  </si>
  <si>
    <t>Avskrivning maskiner</t>
  </si>
  <si>
    <t>Avskrivninger</t>
  </si>
  <si>
    <t xml:space="preserve">Inventar </t>
  </si>
  <si>
    <t>Pantelån</t>
  </si>
  <si>
    <t>Lønn</t>
  </si>
  <si>
    <t>Vareutgift i 20x1</t>
  </si>
  <si>
    <t>Varekostnad i 20x1</t>
  </si>
  <si>
    <t>Husleieutgift 20x1</t>
  </si>
  <si>
    <t>Husleiekostnad 20x1</t>
  </si>
  <si>
    <t>Banklån</t>
  </si>
  <si>
    <t>Salgsinntekter</t>
  </si>
  <si>
    <t>Bilkostnader</t>
  </si>
  <si>
    <t>Løsning oppgave 5.12</t>
  </si>
  <si>
    <r>
      <t xml:space="preserve">Årlig avskrivning: kr 100 000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0,10 =</t>
    </r>
  </si>
  <si>
    <t>Lineær avskrivning</t>
  </si>
  <si>
    <t>Restverdi ved slutten av året</t>
  </si>
  <si>
    <t>År 1</t>
  </si>
  <si>
    <t>År 2</t>
  </si>
  <si>
    <t xml:space="preserve"> År 3</t>
  </si>
  <si>
    <r>
      <t xml:space="preserve">I balansen per 31.12. år 3 blir maskinen oppført med kr (100 000 – 10 000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3) =</t>
    </r>
  </si>
  <si>
    <t>Sammenstillingsprinsippet. Inntektene vil bli sammenholdt med de kostnadene (her avskrivninger)</t>
  </si>
  <si>
    <t>Løsning oppgave 5.13</t>
  </si>
  <si>
    <t>År</t>
  </si>
  <si>
    <r>
      <t xml:space="preserve">kr 100 000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</si>
  <si>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Restverdi</t>
  </si>
  <si>
    <t>per 31.12.</t>
  </si>
  <si>
    <r>
      <t xml:space="preserve">kr 80 000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</si>
  <si>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r>
      <t xml:space="preserve">kr 64 000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</si>
  <si>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Beregning</t>
  </si>
  <si>
    <t>Beløp</t>
  </si>
  <si>
    <t>Årlig avskrivning</t>
  </si>
  <si>
    <t>Saldoavskrivninger eller degressive avskrivninger</t>
  </si>
  <si>
    <t>opp maskinen med kr 51 200.</t>
  </si>
  <si>
    <t>I resultatregnskapet vil vi kostnadsføre kr 12 800 det tredje året. I balansen 31.12. vil vi føre</t>
  </si>
  <si>
    <t>Løsning oppgave 5.14</t>
  </si>
  <si>
    <t>slik at bilens bokførte (regnskapsmessige) verdi per 31.12.20x1 er kr 160 000. Avskrivningen reduserer</t>
  </si>
  <si>
    <t>altså den bokførte verdien.</t>
  </si>
  <si>
    <t>Varebilen avskrives med 20 % av anskaffelsesverdi. Dermed er levetiden anslått til 5 år.</t>
  </si>
  <si>
    <t>Løsning oppgave 5.15</t>
  </si>
  <si>
    <r>
      <t xml:space="preserve">Årlig avskrivning: kr 280 000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 kr 56 000</t>
    </r>
  </si>
  <si>
    <r>
      <t xml:space="preserve">Konto </t>
    </r>
    <r>
      <rPr>
        <i/>
        <sz val="12"/>
        <rFont val="Times New Roman"/>
        <family val="1"/>
      </rPr>
      <t>1200 Maskiner</t>
    </r>
    <r>
      <rPr>
        <sz val="12"/>
        <rFont val="Times New Roman"/>
        <family val="1"/>
      </rPr>
      <t>debiteres for kr 280 000. Dersom maskinen betales kontant ved å belaste bankkontoen,</t>
    </r>
  </si>
  <si>
    <r>
      <t xml:space="preserve">vil konto </t>
    </r>
    <r>
      <rPr>
        <i/>
        <sz val="12"/>
        <rFont val="Times New Roman"/>
        <family val="1"/>
      </rPr>
      <t xml:space="preserve">1920 Bankinnskudd </t>
    </r>
    <r>
      <rPr>
        <sz val="12"/>
        <rFont val="Times New Roman"/>
        <family val="1"/>
      </rPr>
      <t xml:space="preserve">(eventuelt konto </t>
    </r>
    <r>
      <rPr>
        <i/>
        <sz val="12"/>
        <rFont val="Times New Roman"/>
        <family val="1"/>
      </rPr>
      <t>2380 Kassekreditt</t>
    </r>
    <r>
      <rPr>
        <sz val="12"/>
        <rFont val="Times New Roman"/>
        <family val="1"/>
      </rPr>
      <t>)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bli kreditert med samme beløp.</t>
    </r>
  </si>
  <si>
    <t>Løsning oppgave 5.16</t>
  </si>
  <si>
    <t>Løsning oppgave 5.17</t>
  </si>
  <si>
    <r>
      <t xml:space="preserve">Penger i kasseapparatet representerer </t>
    </r>
    <r>
      <rPr>
        <i/>
        <sz val="12"/>
        <rFont val="Times New Roman"/>
        <family val="1"/>
      </rPr>
      <t>innbetalingene</t>
    </r>
    <r>
      <rPr>
        <sz val="12"/>
        <rFont val="Times New Roman"/>
        <family val="1"/>
      </rPr>
      <t>, ikke inntektene.</t>
    </r>
  </si>
  <si>
    <t>Dessuten kan det ha bli brukt kontanter fra kasseapparatet til å betale småutgifter,</t>
  </si>
  <si>
    <t>privatuttak og lignende. Dermed vil kassebeholdningen ved dagens slutt med fradrag</t>
  </si>
  <si>
    <t>innbetalinger eller inntekter. Utsagnet må derfor anses som feil.</t>
  </si>
  <si>
    <t>Utgift oppstår ved anskaffelse. Kjøp av en maskin er derfor en utgift. De årlige</t>
  </si>
  <si>
    <t>avskrivningene (verdiforringelsen) er kostnaden. Utsagnet er korrekt.</t>
  </si>
  <si>
    <t>Varekostnadene beregnes slik:</t>
  </si>
  <si>
    <t>Varebeholdning IB</t>
  </si>
  <si>
    <t>+</t>
  </si>
  <si>
    <t>Varekjøp i perioden</t>
  </si>
  <si>
    <t>–</t>
  </si>
  <si>
    <t>Varebeholdning UB</t>
  </si>
  <si>
    <t>=</t>
  </si>
  <si>
    <t>Varekostnaden</t>
  </si>
  <si>
    <t>Når varer blir stjålet, vil varebeholdningen i slutten av perioden bli redusert.</t>
  </si>
  <si>
    <t>Transaksjonsprinsippet pålegger oss å registrere utgiftene når de oppstår, det vil</t>
  </si>
  <si>
    <t>når vi anskaffer et driftsmiddel (maskin, bil, kontorrekvisita etc.). Enhver utgift fører</t>
  </si>
  <si>
    <t>til en utbetaling. Betalingen er imidlertid en selvstendig transaksjon. Den kan inntreffe</t>
  </si>
  <si>
    <t>før, samtidig med eller senere enn utgiften oppstår. Utsagnet er feil.</t>
  </si>
  <si>
    <t xml:space="preserve">Utgiften representerer kjøp av varer, mens kostnaden oppstår når varer forbrukes, dvs. </t>
  </si>
  <si>
    <t>av varebeholdningen øker. Altså et riktig utsagn.</t>
  </si>
  <si>
    <t>Vi registrerer innbetalingene i den periode de inntreffer. Vi må periodisere</t>
  </si>
  <si>
    <r>
      <rPr>
        <i/>
        <sz val="12"/>
        <rFont val="Times New Roman"/>
        <family val="1"/>
      </rPr>
      <t>innbetalingene</t>
    </r>
    <r>
      <rPr>
        <sz val="12"/>
        <rFont val="Times New Roman"/>
        <family val="1"/>
      </rPr>
      <t xml:space="preserve"> for å finne inntektene. Utsagnet blir derfor feil.</t>
    </r>
  </si>
  <si>
    <t xml:space="preserve">Riktig. </t>
  </si>
  <si>
    <t>Avskrivningene skal beregnes etter en "fornuftig avskrivningsplan". Når det gjelder biler,</t>
  </si>
  <si>
    <t>vil det faktiske verditapet normalt være størst de første årene. Over tid vil imidlertid</t>
  </si>
  <si>
    <t>Opptjeningsprinsippet pålegger oss å registrere inntekter i riktig periode. Opptjeningen</t>
  </si>
  <si>
    <t>knyttes til leveringstidspunktet. Hvis vi f.eks. selger en vare i august, men kunden</t>
  </si>
  <si>
    <t>først betaler i september, skal inntekten bokføres i august. Utsagnet er feil.</t>
  </si>
  <si>
    <t>Avskrivninger er en av kostnadene ved å eie og bruke varige driftsmidler i</t>
  </si>
  <si>
    <t>en aktuell periode. Denne kostnaden må registreres i periodens regnskap for</t>
  </si>
  <si>
    <t>å få en korrekt resultatberegning. Utsagnet er riktig.</t>
  </si>
  <si>
    <t>Løsning oppgave 15.18</t>
  </si>
  <si>
    <t>som er medgått for å generere (skape) inntektene.</t>
  </si>
  <si>
    <t>Dermed vil varekostnaden øke tilsvarende. Utsagnet er altså riktig.</t>
  </si>
  <si>
    <t>når de inngår i produksjon eller blir solgt. Dersom forbruket er lavere enn kjøpet, betyr det</t>
  </si>
  <si>
    <t>Løsning oppgave 5.19</t>
  </si>
  <si>
    <t>Inventar</t>
  </si>
  <si>
    <t>Skyldig husleie</t>
  </si>
  <si>
    <t>Beholdningsendring</t>
  </si>
  <si>
    <r>
      <t xml:space="preserve">Avskrivning varebil: 360 000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10/12 =</t>
    </r>
  </si>
  <si>
    <r>
      <t xml:space="preserve">Avskrivning inventar: 180 000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0,125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10/12 =</t>
    </r>
  </si>
  <si>
    <t>Sum avskrivninger januar – oktober</t>
  </si>
  <si>
    <t>Avskrivninger november – desember:</t>
  </si>
  <si>
    <r>
      <t xml:space="preserve">Avskrivning varebil: 360 000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2/12 =</t>
    </r>
  </si>
  <si>
    <r>
      <t xml:space="preserve">Avskrivning inventar: 180 000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0,125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2/12 =</t>
    </r>
  </si>
  <si>
    <t>Sum</t>
  </si>
  <si>
    <t>Husleie per måned: 154 000 : 11 =</t>
  </si>
  <si>
    <t>Skyldig husleie for desember = 14 000</t>
  </si>
  <si>
    <t>Beholdning 31. oktober</t>
  </si>
  <si>
    <t>Beholdningsøkning 1.1. – 31.10.</t>
  </si>
  <si>
    <t>Beholdning 1. januar</t>
  </si>
  <si>
    <t>Varekostnad = 5 225 000 + 35 000 =</t>
  </si>
  <si>
    <t>Varebiler</t>
  </si>
  <si>
    <t>Regnskapsfører</t>
  </si>
  <si>
    <t>Kontorkostnader</t>
  </si>
  <si>
    <t>Forsikringer</t>
  </si>
  <si>
    <t>Bokført verdi av bilene før avskrivninger</t>
  </si>
  <si>
    <t>Anskaffelsesverdi Nissan</t>
  </si>
  <si>
    <t>Bokført verdi Transit per 1.1.20x1</t>
  </si>
  <si>
    <t>Korrigerte avskrivninger</t>
  </si>
  <si>
    <t>Avskrivningene reduseres med kr (70 000 – 52 500) =</t>
  </si>
  <si>
    <t>Resultat vil øke til kr (534 600 + 17 500) =</t>
  </si>
  <si>
    <t>Egenkapitalen vil  øke med kr 17 500 til</t>
  </si>
  <si>
    <r>
      <t xml:space="preserve">Fakturaen fra verkstedet på føres om som gjeld i balansen. Vi trenger en ny konto, for eksempel </t>
    </r>
    <r>
      <rPr>
        <i/>
        <sz val="12"/>
        <rFont val="Times New Roman"/>
        <family val="1"/>
      </rPr>
      <t>2960 Skyldige kostnader.</t>
    </r>
  </si>
  <si>
    <t>Egenkapitalen går ned med kr 6 000, mens vi får en gjeldspost på samme beløp. Balansesummen vil derfor bli uendret.</t>
  </si>
  <si>
    <t>Bankinnskudd per 31.12.x1 vil ikke endres. Det vil først bli redusert når fakturaen blir betalt.</t>
  </si>
  <si>
    <t>Løsning oppgave 5.21</t>
  </si>
  <si>
    <t>Metoden kalles saldometoden (degressiv metode) og kjennetegnes ved fallende avskrivninger over levetiden.</t>
  </si>
  <si>
    <t>Elizabeths Mathus har anskaffet en varebil for kr 200 000. Ved årsoppgjøret er varebilen blitt avskrevet med kr 40 000</t>
  </si>
  <si>
    <t xml:space="preserve">Telefon </t>
  </si>
  <si>
    <t>I resultatregnskapet for det tredje året blir kr 10 000 ført som kostnad.</t>
  </si>
  <si>
    <t>Konto-</t>
  </si>
  <si>
    <t>kode</t>
  </si>
  <si>
    <t>av kassebeholdningen ved dagens begynnelse ikke gi et riktig bilde av verken</t>
  </si>
  <si>
    <t>avskrivningene gi uttrykk for verditapet. Utsagnet er delvis riktig.</t>
  </si>
  <si>
    <t>Varekjøp i 20x1</t>
  </si>
  <si>
    <t>Beholdningnedgang 20x1</t>
  </si>
  <si>
    <t>Varekostnad</t>
  </si>
  <si>
    <t>Eller:</t>
  </si>
  <si>
    <t>Varebil A (Transit): 20 % av kr 200 000 =</t>
  </si>
  <si>
    <t>Varebil B (Nissan): 20 % av kr 300 000 i 6 måneder =</t>
  </si>
  <si>
    <t>Varebil A (Transit): 15 % av kr 200 000 =</t>
  </si>
  <si>
    <t>Varebil B (Nissan): 15 % av kr 300 000 i 6 måneder =</t>
  </si>
  <si>
    <t>blir kr 10 000 lavere.</t>
  </si>
  <si>
    <t xml:space="preserve">Redusert varebeholdning med kr 10 000 vil føre til at varekostnaden blir kr 10 000 høyere, altså kr 2 793 000. Resultatet </t>
  </si>
  <si>
    <r>
      <t xml:space="preserve">Vi krediterer denne med kr 6 000 og debiterer konto </t>
    </r>
    <r>
      <rPr>
        <i/>
        <sz val="12"/>
        <rFont val="Times New Roman"/>
        <family val="1"/>
      </rPr>
      <t>7000 Bilkostnader</t>
    </r>
    <r>
      <rPr>
        <sz val="12"/>
        <rFont val="Times New Roman"/>
        <family val="1"/>
      </rPr>
      <t>. Resultatet vil bli redusert med kr 6 000.</t>
    </r>
  </si>
  <si>
    <t>Kontonavn</t>
  </si>
  <si>
    <t>Trykkfeil i fjerde linje i oppgaveteksten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</si>
</sst>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17" x14ac:knownFonts="1">
    <font>
      <sz val="10"/>
      <name val="Arial"/>
    </font>
    <font>
      <sz val="12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2"/>
      <name val="Calibri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1"/>
      <name val="Calibri"/>
      <family val="2"/>
    </font>
    <font>
      <sz val="14"/>
      <name val="Times New Roman"/>
      <family val="1"/>
    </font>
    <font>
      <i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36">
    <xf numFmtId="0" fontId="0" fillId="0" borderId="0" xfId="0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/>
    <xf numFmtId="0" fontId="2" fillId="0" borderId="0" xfId="1" applyFont="1"/>
    <xf numFmtId="0" fontId="1" fillId="0" borderId="0" xfId="1" applyFont="1"/>
    <xf numFmtId="3" fontId="1" fillId="0" borderId="1" xfId="1" applyNumberFormat="1" applyFont="1" applyBorder="1" applyAlignment="1">
      <alignment horizontal="center"/>
    </xf>
    <xf numFmtId="3" fontId="1" fillId="0" borderId="18" xfId="1" applyNumberFormat="1" applyFont="1" applyBorder="1"/>
    <xf numFmtId="3" fontId="1" fillId="2" borderId="18" xfId="1" applyNumberFormat="1" applyFont="1" applyFill="1" applyBorder="1"/>
    <xf numFmtId="3" fontId="1" fillId="0" borderId="2" xfId="1" applyNumberFormat="1" applyFont="1" applyBorder="1"/>
    <xf numFmtId="3" fontId="1" fillId="2" borderId="2" xfId="1" applyNumberFormat="1" applyFont="1" applyFill="1" applyBorder="1"/>
    <xf numFmtId="3" fontId="1" fillId="0" borderId="19" xfId="1" applyNumberFormat="1" applyFont="1" applyBorder="1"/>
    <xf numFmtId="3" fontId="1" fillId="2" borderId="19" xfId="1" applyNumberFormat="1" applyFont="1" applyFill="1" applyBorder="1"/>
    <xf numFmtId="1" fontId="1" fillId="0" borderId="2" xfId="1" applyNumberFormat="1" applyFont="1" applyBorder="1" applyAlignment="1" applyProtection="1">
      <alignment horizontal="center"/>
      <protection locked="0"/>
    </xf>
    <xf numFmtId="0" fontId="1" fillId="0" borderId="3" xfId="1" applyFont="1" applyBorder="1" applyProtection="1">
      <protection locked="0"/>
    </xf>
    <xf numFmtId="1" fontId="1" fillId="0" borderId="1" xfId="1" applyNumberFormat="1" applyFont="1" applyBorder="1" applyAlignment="1">
      <alignment horizontal="right"/>
    </xf>
    <xf numFmtId="0" fontId="1" fillId="0" borderId="9" xfId="1" applyFont="1" applyBorder="1"/>
    <xf numFmtId="3" fontId="1" fillId="0" borderId="1" xfId="1" applyNumberFormat="1" applyFont="1" applyBorder="1"/>
    <xf numFmtId="0" fontId="3" fillId="0" borderId="0" xfId="1" applyFont="1"/>
    <xf numFmtId="1" fontId="1" fillId="0" borderId="6" xfId="1" applyNumberFormat="1" applyFont="1" applyBorder="1" applyAlignment="1" applyProtection="1">
      <alignment horizontal="center"/>
      <protection locked="0"/>
    </xf>
    <xf numFmtId="0" fontId="1" fillId="0" borderId="5" xfId="1" applyFont="1" applyBorder="1" applyProtection="1">
      <protection locked="0"/>
    </xf>
    <xf numFmtId="3" fontId="1" fillId="2" borderId="1" xfId="1" applyNumberFormat="1" applyFont="1" applyFill="1" applyBorder="1"/>
    <xf numFmtId="0" fontId="8" fillId="0" borderId="0" xfId="1" applyFont="1"/>
    <xf numFmtId="0" fontId="1" fillId="0" borderId="3" xfId="1" applyFont="1" applyBorder="1" applyAlignment="1" applyProtection="1">
      <alignment horizontal="left"/>
      <protection locked="0"/>
    </xf>
    <xf numFmtId="1" fontId="1" fillId="0" borderId="4" xfId="1" applyNumberFormat="1" applyFont="1" applyBorder="1" applyAlignment="1">
      <alignment horizontal="center"/>
    </xf>
    <xf numFmtId="0" fontId="1" fillId="0" borderId="20" xfId="1" applyFont="1" applyBorder="1"/>
    <xf numFmtId="0" fontId="4" fillId="0" borderId="0" xfId="1" applyFont="1"/>
    <xf numFmtId="3" fontId="1" fillId="0" borderId="0" xfId="1" applyNumberFormat="1" applyFont="1"/>
    <xf numFmtId="3" fontId="1" fillId="0" borderId="9" xfId="1" applyNumberFormat="1" applyFont="1" applyBorder="1"/>
    <xf numFmtId="3" fontId="1" fillId="0" borderId="22" xfId="1" applyNumberFormat="1" applyFont="1" applyBorder="1"/>
    <xf numFmtId="1" fontId="1" fillId="0" borderId="19" xfId="1" applyNumberFormat="1" applyFont="1" applyBorder="1" applyAlignment="1" applyProtection="1">
      <alignment horizontal="center"/>
      <protection locked="0"/>
    </xf>
    <xf numFmtId="0" fontId="1" fillId="0" borderId="21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3" fontId="1" fillId="2" borderId="6" xfId="1" applyNumberFormat="1" applyFont="1" applyFill="1" applyBorder="1"/>
    <xf numFmtId="3" fontId="1" fillId="0" borderId="8" xfId="1" applyNumberFormat="1" applyFont="1" applyBorder="1" applyAlignment="1">
      <alignment horizontal="center"/>
    </xf>
    <xf numFmtId="0" fontId="1" fillId="0" borderId="5" xfId="1" applyFont="1" applyBorder="1" applyAlignment="1" applyProtection="1">
      <alignment horizontal="left"/>
      <protection locked="0"/>
    </xf>
    <xf numFmtId="0" fontId="1" fillId="0" borderId="11" xfId="1" applyFont="1" applyBorder="1" applyAlignment="1">
      <alignment horizontal="left"/>
    </xf>
    <xf numFmtId="0" fontId="1" fillId="0" borderId="13" xfId="1" applyFont="1" applyBorder="1"/>
    <xf numFmtId="0" fontId="2" fillId="0" borderId="13" xfId="1" applyFont="1" applyBorder="1"/>
    <xf numFmtId="0" fontId="9" fillId="0" borderId="0" xfId="1" applyFont="1"/>
    <xf numFmtId="0" fontId="5" fillId="0" borderId="0" xfId="1"/>
    <xf numFmtId="0" fontId="5" fillId="0" borderId="13" xfId="1" applyBorder="1"/>
    <xf numFmtId="0" fontId="1" fillId="0" borderId="0" xfId="1" applyFont="1" applyAlignment="1">
      <alignment horizontal="center"/>
    </xf>
    <xf numFmtId="164" fontId="1" fillId="0" borderId="9" xfId="1" applyNumberFormat="1" applyFont="1" applyBorder="1"/>
    <xf numFmtId="0" fontId="1" fillId="0" borderId="0" xfId="0" applyFont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22" xfId="0" applyNumberFormat="1" applyFont="1" applyBorder="1"/>
    <xf numFmtId="164" fontId="1" fillId="0" borderId="22" xfId="1" applyNumberFormat="1" applyFont="1" applyBorder="1"/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164" fontId="1" fillId="0" borderId="15" xfId="0" applyNumberFormat="1" applyFont="1" applyBorder="1"/>
    <xf numFmtId="0" fontId="1" fillId="0" borderId="17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/>
    <xf numFmtId="164" fontId="1" fillId="0" borderId="16" xfId="0" applyNumberFormat="1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8" fillId="0" borderId="0" xfId="0" applyFont="1"/>
    <xf numFmtId="164" fontId="1" fillId="0" borderId="0" xfId="1" applyNumberFormat="1" applyFont="1"/>
    <xf numFmtId="3" fontId="5" fillId="0" borderId="0" xfId="1" applyNumberFormat="1"/>
    <xf numFmtId="0" fontId="11" fillId="0" borderId="0" xfId="1" applyFont="1"/>
    <xf numFmtId="0" fontId="1" fillId="0" borderId="14" xfId="1" applyFont="1" applyBorder="1"/>
    <xf numFmtId="0" fontId="12" fillId="0" borderId="0" xfId="1" applyFont="1" applyAlignment="1">
      <alignment horizontal="center"/>
    </xf>
    <xf numFmtId="0" fontId="6" fillId="0" borderId="0" xfId="1" applyFont="1"/>
    <xf numFmtId="0" fontId="6" fillId="0" borderId="15" xfId="1" applyFont="1" applyBorder="1"/>
    <xf numFmtId="0" fontId="1" fillId="0" borderId="9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" fontId="13" fillId="0" borderId="6" xfId="1" applyNumberFormat="1" applyFont="1" applyBorder="1" applyAlignment="1">
      <alignment horizontal="center"/>
    </xf>
    <xf numFmtId="3" fontId="13" fillId="0" borderId="5" xfId="1" applyNumberFormat="1" applyFont="1" applyBorder="1"/>
    <xf numFmtId="3" fontId="13" fillId="0" borderId="18" xfId="1" applyNumberFormat="1" applyFont="1" applyBorder="1"/>
    <xf numFmtId="3" fontId="13" fillId="2" borderId="18" xfId="1" applyNumberFormat="1" applyFont="1" applyFill="1" applyBorder="1" applyProtection="1">
      <protection locked="0"/>
    </xf>
    <xf numFmtId="3" fontId="9" fillId="0" borderId="18" xfId="1" applyNumberFormat="1" applyFont="1" applyBorder="1" applyProtection="1">
      <protection locked="0"/>
    </xf>
    <xf numFmtId="3" fontId="9" fillId="2" borderId="24" xfId="1" applyNumberFormat="1" applyFont="1" applyFill="1" applyBorder="1"/>
    <xf numFmtId="3" fontId="9" fillId="0" borderId="18" xfId="1" applyNumberFormat="1" applyFont="1" applyBorder="1"/>
    <xf numFmtId="3" fontId="9" fillId="2" borderId="18" xfId="1" applyNumberFormat="1" applyFont="1" applyFill="1" applyBorder="1"/>
    <xf numFmtId="0" fontId="12" fillId="0" borderId="0" xfId="1" quotePrefix="1" applyFont="1" applyAlignment="1">
      <alignment horizontal="center"/>
    </xf>
    <xf numFmtId="1" fontId="13" fillId="0" borderId="2" xfId="1" applyNumberFormat="1" applyFont="1" applyBorder="1" applyAlignment="1">
      <alignment horizontal="center"/>
    </xf>
    <xf numFmtId="3" fontId="13" fillId="0" borderId="3" xfId="1" applyNumberFormat="1" applyFont="1" applyBorder="1"/>
    <xf numFmtId="3" fontId="13" fillId="0" borderId="2" xfId="1" applyNumberFormat="1" applyFont="1" applyBorder="1"/>
    <xf numFmtId="3" fontId="13" fillId="2" borderId="2" xfId="1" applyNumberFormat="1" applyFont="1" applyFill="1" applyBorder="1" applyProtection="1">
      <protection locked="0"/>
    </xf>
    <xf numFmtId="3" fontId="9" fillId="0" borderId="2" xfId="1" applyNumberFormat="1" applyFont="1" applyBorder="1" applyProtection="1">
      <protection locked="0"/>
    </xf>
    <xf numFmtId="3" fontId="9" fillId="2" borderId="7" xfId="1" applyNumberFormat="1" applyFont="1" applyFill="1" applyBorder="1"/>
    <xf numFmtId="3" fontId="9" fillId="0" borderId="2" xfId="1" applyNumberFormat="1" applyFont="1" applyBorder="1"/>
    <xf numFmtId="3" fontId="9" fillId="2" borderId="2" xfId="1" applyNumberFormat="1" applyFont="1" applyFill="1" applyBorder="1"/>
    <xf numFmtId="3" fontId="13" fillId="0" borderId="3" xfId="1" applyNumberFormat="1" applyFont="1" applyBorder="1" applyAlignment="1">
      <alignment horizontal="left"/>
    </xf>
    <xf numFmtId="3" fontId="13" fillId="0" borderId="7" xfId="1" applyNumberFormat="1" applyFont="1" applyBorder="1" applyAlignment="1">
      <alignment horizontal="left"/>
    </xf>
    <xf numFmtId="1" fontId="13" fillId="0" borderId="2" xfId="1" applyNumberFormat="1" applyFont="1" applyBorder="1" applyAlignment="1" applyProtection="1">
      <alignment horizontal="center"/>
      <protection locked="0"/>
    </xf>
    <xf numFmtId="0" fontId="13" fillId="0" borderId="7" xfId="1" quotePrefix="1" applyFont="1" applyBorder="1" applyAlignment="1" applyProtection="1">
      <alignment horizontal="left"/>
      <protection locked="0"/>
    </xf>
    <xf numFmtId="3" fontId="13" fillId="0" borderId="3" xfId="1" applyNumberFormat="1" applyFont="1" applyBorder="1" applyProtection="1">
      <protection locked="0"/>
    </xf>
    <xf numFmtId="3" fontId="9" fillId="2" borderId="2" xfId="1" applyNumberFormat="1" applyFont="1" applyFill="1" applyBorder="1" applyProtection="1">
      <protection locked="0"/>
    </xf>
    <xf numFmtId="0" fontId="13" fillId="0" borderId="7" xfId="1" applyFont="1" applyBorder="1" applyAlignment="1" applyProtection="1">
      <alignment horizontal="left"/>
      <protection locked="0"/>
    </xf>
    <xf numFmtId="3" fontId="9" fillId="0" borderId="7" xfId="1" applyNumberFormat="1" applyFont="1" applyBorder="1"/>
    <xf numFmtId="3" fontId="9" fillId="0" borderId="0" xfId="1" applyNumberFormat="1" applyFont="1"/>
    <xf numFmtId="1" fontId="13" fillId="0" borderId="19" xfId="1" applyNumberFormat="1" applyFont="1" applyBorder="1" applyAlignment="1">
      <alignment horizontal="center"/>
    </xf>
    <xf numFmtId="0" fontId="13" fillId="0" borderId="23" xfId="1" quotePrefix="1" applyFont="1" applyBorder="1" applyAlignment="1">
      <alignment horizontal="left"/>
    </xf>
    <xf numFmtId="3" fontId="13" fillId="0" borderId="21" xfId="1" applyNumberFormat="1" applyFont="1" applyBorder="1"/>
    <xf numFmtId="3" fontId="13" fillId="2" borderId="19" xfId="1" applyNumberFormat="1" applyFont="1" applyFill="1" applyBorder="1"/>
    <xf numFmtId="3" fontId="9" fillId="0" borderId="19" xfId="1" applyNumberFormat="1" applyFont="1" applyBorder="1" applyProtection="1">
      <protection locked="0"/>
    </xf>
    <xf numFmtId="3" fontId="9" fillId="2" borderId="19" xfId="1" applyNumberFormat="1" applyFont="1" applyFill="1" applyBorder="1" applyProtection="1">
      <protection locked="0"/>
    </xf>
    <xf numFmtId="3" fontId="9" fillId="0" borderId="19" xfId="1" applyNumberFormat="1" applyFont="1" applyBorder="1"/>
    <xf numFmtId="3" fontId="9" fillId="2" borderId="19" xfId="1" applyNumberFormat="1" applyFont="1" applyFill="1" applyBorder="1"/>
    <xf numFmtId="0" fontId="15" fillId="0" borderId="0" xfId="1" applyFont="1"/>
    <xf numFmtId="3" fontId="9" fillId="0" borderId="9" xfId="1" applyNumberFormat="1" applyFont="1" applyBorder="1"/>
    <xf numFmtId="3" fontId="13" fillId="0" borderId="0" xfId="1" applyNumberFormat="1" applyFont="1" applyAlignment="1">
      <alignment horizontal="center"/>
    </xf>
    <xf numFmtId="3" fontId="13" fillId="0" borderId="0" xfId="1" quotePrefix="1" applyNumberFormat="1" applyFont="1" applyAlignment="1">
      <alignment horizontal="left"/>
    </xf>
    <xf numFmtId="3" fontId="16" fillId="0" borderId="0" xfId="1" quotePrefix="1" applyNumberFormat="1" applyFont="1" applyAlignment="1">
      <alignment horizontal="left"/>
    </xf>
    <xf numFmtId="3" fontId="9" fillId="0" borderId="0" xfId="1" applyNumberFormat="1" applyFont="1" applyAlignment="1">
      <alignment horizontal="right"/>
    </xf>
    <xf numFmtId="3" fontId="9" fillId="0" borderId="0" xfId="1" quotePrefix="1" applyNumberFormat="1" applyFont="1" applyAlignment="1">
      <alignment horizontal="right"/>
    </xf>
    <xf numFmtId="3" fontId="9" fillId="0" borderId="22" xfId="1" applyNumberFormat="1" applyFont="1" applyBorder="1"/>
    <xf numFmtId="4" fontId="9" fillId="0" borderId="0" xfId="1" applyNumberFormat="1" applyFont="1"/>
    <xf numFmtId="0" fontId="1" fillId="0" borderId="0" xfId="1" applyFont="1" applyAlignment="1">
      <alignment horizontal="left" indent="5"/>
    </xf>
    <xf numFmtId="0" fontId="1" fillId="0" borderId="0" xfId="1" applyFont="1" applyAlignment="1">
      <alignment horizontal="right" indent="5"/>
    </xf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3" fontId="1" fillId="0" borderId="0" xfId="1" applyNumberFormat="1" applyFont="1" applyAlignment="1">
      <alignment horizontal="left" indent="5"/>
    </xf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3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2" fillId="3" borderId="17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</xdr:row>
      <xdr:rowOff>133350</xdr:rowOff>
    </xdr:from>
    <xdr:to>
      <xdr:col>5</xdr:col>
      <xdr:colOff>695325</xdr:colOff>
      <xdr:row>4</xdr:row>
      <xdr:rowOff>142875</xdr:rowOff>
    </xdr:to>
    <xdr:cxnSp macro="">
      <xdr:nvCxnSpPr>
        <xdr:cNvPr id="3" name="Rett pilkobling 2">
          <a:extLst>
            <a:ext uri="{FF2B5EF4-FFF2-40B4-BE49-F238E27FC236}">
              <a16:creationId xmlns:a16="http://schemas.microsoft.com/office/drawing/2014/main" id="{013F0C2D-DEEE-4424-2ECD-71B402E148F5}"/>
            </a:ext>
          </a:extLst>
        </xdr:cNvPr>
        <xdr:cNvCxnSpPr/>
      </xdr:nvCxnSpPr>
      <xdr:spPr>
        <a:xfrm flipH="1" flipV="1">
          <a:off x="4248150" y="895350"/>
          <a:ext cx="638175" cy="95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opLeftCell="A5" workbookViewId="0">
      <selection activeCell="B5" sqref="B5"/>
    </sheetView>
  </sheetViews>
  <sheetFormatPr baseColWidth="10" defaultRowHeight="15.75" x14ac:dyDescent="0.25"/>
  <cols>
    <col min="1" max="1" width="5.42578125" style="1" customWidth="1"/>
    <col min="2" max="7" width="11.42578125" style="1"/>
    <col min="8" max="8" width="4.42578125" style="1" customWidth="1"/>
    <col min="9" max="16384" width="11.42578125" style="1"/>
  </cols>
  <sheetData>
    <row r="1" spans="1:9" x14ac:dyDescent="0.25">
      <c r="A1" s="4" t="s">
        <v>39</v>
      </c>
    </row>
    <row r="3" spans="1:9" x14ac:dyDescent="0.25">
      <c r="A3" s="1" t="s">
        <v>6</v>
      </c>
      <c r="B3" s="1" t="s">
        <v>40</v>
      </c>
      <c r="E3" s="49">
        <f>100000*0.1</f>
        <v>10000</v>
      </c>
    </row>
    <row r="5" spans="1:9" x14ac:dyDescent="0.25">
      <c r="A5" s="1" t="s">
        <v>7</v>
      </c>
      <c r="B5" s="1" t="s">
        <v>41</v>
      </c>
    </row>
    <row r="7" spans="1:9" x14ac:dyDescent="0.25">
      <c r="A7" s="1" t="s">
        <v>8</v>
      </c>
      <c r="B7" s="55"/>
      <c r="C7" s="46"/>
      <c r="D7" s="46"/>
      <c r="E7" s="48" t="s">
        <v>43</v>
      </c>
      <c r="F7" s="47" t="s">
        <v>44</v>
      </c>
      <c r="G7" s="48" t="s">
        <v>45</v>
      </c>
    </row>
    <row r="8" spans="1:9" x14ac:dyDescent="0.25">
      <c r="B8" s="53" t="s">
        <v>42</v>
      </c>
      <c r="C8" s="51"/>
      <c r="D8" s="51"/>
      <c r="E8" s="54">
        <v>90000</v>
      </c>
      <c r="F8" s="49">
        <v>80000</v>
      </c>
      <c r="G8" s="54">
        <v>70000</v>
      </c>
    </row>
    <row r="10" spans="1:9" x14ac:dyDescent="0.25">
      <c r="A10" s="1" t="s">
        <v>17</v>
      </c>
      <c r="B10" s="1" t="s">
        <v>142</v>
      </c>
    </row>
    <row r="11" spans="1:9" x14ac:dyDescent="0.25">
      <c r="B11" s="1" t="s">
        <v>46</v>
      </c>
      <c r="I11" s="49">
        <f>70000</f>
        <v>70000</v>
      </c>
    </row>
    <row r="13" spans="1:9" x14ac:dyDescent="0.25">
      <c r="A13" s="1" t="s">
        <v>18</v>
      </c>
      <c r="B13" s="1" t="s">
        <v>47</v>
      </c>
    </row>
    <row r="14" spans="1:9" x14ac:dyDescent="0.25">
      <c r="B14" s="1" t="s">
        <v>104</v>
      </c>
    </row>
    <row r="17" spans="1:6" x14ac:dyDescent="0.25">
      <c r="A17" s="4" t="s">
        <v>48</v>
      </c>
    </row>
    <row r="19" spans="1:6" x14ac:dyDescent="0.25">
      <c r="A19" s="1" t="s">
        <v>6</v>
      </c>
      <c r="B19" s="3" t="s">
        <v>49</v>
      </c>
      <c r="C19" s="124" t="s">
        <v>57</v>
      </c>
      <c r="D19" s="125"/>
      <c r="E19" s="126"/>
      <c r="F19" s="52" t="s">
        <v>51</v>
      </c>
    </row>
    <row r="20" spans="1:6" x14ac:dyDescent="0.25">
      <c r="B20" s="56"/>
      <c r="C20" s="127" t="s">
        <v>55</v>
      </c>
      <c r="D20" s="128"/>
      <c r="E20" s="57" t="s">
        <v>56</v>
      </c>
      <c r="F20" s="57" t="s">
        <v>52</v>
      </c>
    </row>
    <row r="21" spans="1:6" x14ac:dyDescent="0.25">
      <c r="B21" s="2">
        <v>1</v>
      </c>
      <c r="C21" s="1" t="s">
        <v>50</v>
      </c>
      <c r="E21" s="58">
        <f>100000*0.2</f>
        <v>20000</v>
      </c>
      <c r="F21" s="58">
        <f>100000-E21</f>
        <v>80000</v>
      </c>
    </row>
    <row r="22" spans="1:6" x14ac:dyDescent="0.25">
      <c r="B22" s="60">
        <v>2</v>
      </c>
      <c r="C22" s="1" t="s">
        <v>53</v>
      </c>
      <c r="E22" s="59">
        <f>F21*0.2</f>
        <v>16000</v>
      </c>
      <c r="F22" s="59">
        <f>F21-E22</f>
        <v>64000</v>
      </c>
    </row>
    <row r="23" spans="1:6" x14ac:dyDescent="0.25">
      <c r="B23" s="61">
        <v>3</v>
      </c>
      <c r="C23" s="51" t="s">
        <v>54</v>
      </c>
      <c r="D23" s="51"/>
      <c r="E23" s="54">
        <f>F22*0.2</f>
        <v>12800</v>
      </c>
      <c r="F23" s="54">
        <f>F22-E23</f>
        <v>51200</v>
      </c>
    </row>
    <row r="25" spans="1:6" x14ac:dyDescent="0.25">
      <c r="A25" s="1" t="s">
        <v>7</v>
      </c>
      <c r="B25" s="1" t="s">
        <v>58</v>
      </c>
    </row>
    <row r="27" spans="1:6" x14ac:dyDescent="0.25">
      <c r="A27" s="1" t="s">
        <v>8</v>
      </c>
      <c r="B27" s="1" t="s">
        <v>60</v>
      </c>
    </row>
    <row r="28" spans="1:6" x14ac:dyDescent="0.25">
      <c r="B28" s="1" t="s">
        <v>59</v>
      </c>
    </row>
  </sheetData>
  <mergeCells count="2">
    <mergeCell ref="C19:E19"/>
    <mergeCell ref="C20:D20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&amp;COppgave 5.12 og 5.13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showGridLines="0" showZeros="0" workbookViewId="0">
      <selection activeCell="L17" sqref="L17"/>
    </sheetView>
  </sheetViews>
  <sheetFormatPr baseColWidth="10" defaultRowHeight="15.75" x14ac:dyDescent="0.25"/>
  <cols>
    <col min="1" max="1" width="6.85546875" style="6" customWidth="1"/>
    <col min="2" max="2" width="20" style="6" bestFit="1" customWidth="1"/>
    <col min="3" max="10" width="9.7109375" style="6" customWidth="1"/>
    <col min="11" max="16384" width="11.42578125" style="6"/>
  </cols>
  <sheetData>
    <row r="1" spans="1:10" x14ac:dyDescent="0.25">
      <c r="A1" s="27" t="s">
        <v>61</v>
      </c>
    </row>
    <row r="4" spans="1:10" x14ac:dyDescent="0.25">
      <c r="A4" s="6" t="s">
        <v>22</v>
      </c>
    </row>
    <row r="5" spans="1:10" x14ac:dyDescent="0.25">
      <c r="A5" s="122" t="s">
        <v>143</v>
      </c>
      <c r="B5" s="37" t="s">
        <v>158</v>
      </c>
      <c r="C5" s="129" t="s">
        <v>0</v>
      </c>
      <c r="D5" s="130"/>
      <c r="E5" s="130" t="s">
        <v>1</v>
      </c>
      <c r="F5" s="130"/>
      <c r="G5" s="131" t="s">
        <v>2</v>
      </c>
      <c r="H5" s="131"/>
      <c r="I5" s="131" t="s">
        <v>3</v>
      </c>
      <c r="J5" s="131"/>
    </row>
    <row r="6" spans="1:10" x14ac:dyDescent="0.25">
      <c r="A6" s="123" t="s">
        <v>144</v>
      </c>
      <c r="B6" s="38"/>
      <c r="C6" s="35" t="s">
        <v>4</v>
      </c>
      <c r="D6" s="7" t="s">
        <v>5</v>
      </c>
      <c r="E6" s="7" t="s">
        <v>4</v>
      </c>
      <c r="F6" s="7" t="s">
        <v>5</v>
      </c>
      <c r="G6" s="7" t="s">
        <v>4</v>
      </c>
      <c r="H6" s="7" t="s">
        <v>5</v>
      </c>
      <c r="I6" s="7" t="s">
        <v>4</v>
      </c>
      <c r="J6" s="7" t="s">
        <v>5</v>
      </c>
    </row>
    <row r="7" spans="1:10" x14ac:dyDescent="0.25">
      <c r="A7" s="20">
        <v>1220</v>
      </c>
      <c r="B7" s="36" t="s">
        <v>23</v>
      </c>
      <c r="C7" s="8">
        <v>200000</v>
      </c>
      <c r="D7" s="9"/>
      <c r="E7" s="8"/>
      <c r="F7" s="9">
        <v>40000</v>
      </c>
      <c r="G7" s="8"/>
      <c r="H7" s="9"/>
      <c r="I7" s="8">
        <v>160000</v>
      </c>
      <c r="J7" s="9"/>
    </row>
    <row r="8" spans="1:10" x14ac:dyDescent="0.25">
      <c r="A8" s="31">
        <v>6010</v>
      </c>
      <c r="B8" s="32" t="s">
        <v>24</v>
      </c>
      <c r="C8" s="12"/>
      <c r="D8" s="13"/>
      <c r="E8" s="12">
        <v>40000</v>
      </c>
      <c r="F8" s="13"/>
      <c r="G8" s="12">
        <v>40000</v>
      </c>
      <c r="H8" s="13"/>
      <c r="I8" s="12"/>
      <c r="J8" s="13"/>
    </row>
    <row r="10" spans="1:10" x14ac:dyDescent="0.25">
      <c r="A10" s="6" t="s">
        <v>6</v>
      </c>
      <c r="B10" s="6" t="s">
        <v>140</v>
      </c>
    </row>
    <row r="11" spans="1:10" x14ac:dyDescent="0.25">
      <c r="B11" s="6" t="s">
        <v>62</v>
      </c>
    </row>
    <row r="12" spans="1:10" x14ac:dyDescent="0.25">
      <c r="B12" s="6" t="s">
        <v>63</v>
      </c>
    </row>
    <row r="14" spans="1:10" x14ac:dyDescent="0.25">
      <c r="A14" s="6" t="s">
        <v>7</v>
      </c>
      <c r="B14" s="6" t="s">
        <v>64</v>
      </c>
    </row>
    <row r="16" spans="1:10" x14ac:dyDescent="0.25">
      <c r="A16" s="6" t="s">
        <v>8</v>
      </c>
    </row>
    <row r="17" spans="1:10" x14ac:dyDescent="0.25">
      <c r="A17" s="6" t="s">
        <v>25</v>
      </c>
    </row>
    <row r="18" spans="1:10" x14ac:dyDescent="0.25">
      <c r="A18" s="122" t="s">
        <v>143</v>
      </c>
      <c r="B18" s="37" t="s">
        <v>158</v>
      </c>
      <c r="C18" s="129" t="s">
        <v>0</v>
      </c>
      <c r="D18" s="130"/>
      <c r="E18" s="130" t="s">
        <v>1</v>
      </c>
      <c r="F18" s="130"/>
      <c r="G18" s="131" t="s">
        <v>2</v>
      </c>
      <c r="H18" s="131"/>
      <c r="I18" s="131" t="s">
        <v>3</v>
      </c>
      <c r="J18" s="131"/>
    </row>
    <row r="19" spans="1:10" x14ac:dyDescent="0.25">
      <c r="A19" s="123" t="s">
        <v>144</v>
      </c>
      <c r="B19" s="38"/>
      <c r="C19" s="35" t="s">
        <v>4</v>
      </c>
      <c r="D19" s="7" t="s">
        <v>5</v>
      </c>
      <c r="E19" s="7" t="s">
        <v>4</v>
      </c>
      <c r="F19" s="7" t="s">
        <v>5</v>
      </c>
      <c r="G19" s="7" t="s">
        <v>4</v>
      </c>
      <c r="H19" s="7" t="s">
        <v>5</v>
      </c>
      <c r="I19" s="7" t="s">
        <v>4</v>
      </c>
      <c r="J19" s="7" t="s">
        <v>5</v>
      </c>
    </row>
    <row r="20" spans="1:10" x14ac:dyDescent="0.25">
      <c r="A20" s="20">
        <v>1220</v>
      </c>
      <c r="B20" s="36" t="s">
        <v>23</v>
      </c>
      <c r="C20" s="10">
        <v>160000</v>
      </c>
      <c r="D20" s="11"/>
      <c r="E20" s="10"/>
      <c r="F20" s="11">
        <v>40000</v>
      </c>
      <c r="G20" s="10"/>
      <c r="H20" s="11"/>
      <c r="I20" s="10">
        <f>C20-F20</f>
        <v>120000</v>
      </c>
      <c r="J20" s="11"/>
    </row>
    <row r="21" spans="1:10" x14ac:dyDescent="0.25">
      <c r="A21" s="31">
        <v>6010</v>
      </c>
      <c r="B21" s="32" t="s">
        <v>24</v>
      </c>
      <c r="C21" s="12"/>
      <c r="D21" s="13"/>
      <c r="E21" s="12">
        <v>40000</v>
      </c>
      <c r="F21" s="13"/>
      <c r="G21" s="12">
        <f>E21</f>
        <v>40000</v>
      </c>
      <c r="H21" s="13"/>
      <c r="I21" s="12"/>
      <c r="J21" s="13"/>
    </row>
  </sheetData>
  <mergeCells count="8">
    <mergeCell ref="C5:D5"/>
    <mergeCell ref="E5:F5"/>
    <mergeCell ref="G5:H5"/>
    <mergeCell ref="I5:J5"/>
    <mergeCell ref="C18:D18"/>
    <mergeCell ref="E18:F18"/>
    <mergeCell ref="G18:H18"/>
    <mergeCell ref="I18:J18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5.14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showGridLines="0" showZeros="0" workbookViewId="0">
      <selection activeCell="D19" sqref="D19"/>
    </sheetView>
  </sheetViews>
  <sheetFormatPr baseColWidth="10" defaultRowHeight="15.75" x14ac:dyDescent="0.25"/>
  <cols>
    <col min="1" max="1" width="6.7109375" style="6" customWidth="1"/>
    <col min="2" max="2" width="20" style="6" bestFit="1" customWidth="1"/>
    <col min="3" max="10" width="9.7109375" style="6" customWidth="1"/>
    <col min="11" max="16384" width="11.42578125" style="6"/>
  </cols>
  <sheetData>
    <row r="1" spans="1:10" x14ac:dyDescent="0.25">
      <c r="A1" s="27" t="s">
        <v>65</v>
      </c>
    </row>
    <row r="3" spans="1:10" x14ac:dyDescent="0.25">
      <c r="A3" s="6" t="s">
        <v>6</v>
      </c>
      <c r="B3" s="6" t="s">
        <v>66</v>
      </c>
    </row>
    <row r="5" spans="1:10" x14ac:dyDescent="0.25">
      <c r="A5" s="6" t="s">
        <v>7</v>
      </c>
      <c r="B5" s="6" t="s">
        <v>67</v>
      </c>
    </row>
    <row r="6" spans="1:10" x14ac:dyDescent="0.25">
      <c r="B6" s="6" t="s">
        <v>68</v>
      </c>
    </row>
    <row r="8" spans="1:10" x14ac:dyDescent="0.25">
      <c r="A8" s="6" t="s">
        <v>8</v>
      </c>
    </row>
    <row r="9" spans="1:10" x14ac:dyDescent="0.25">
      <c r="A9" s="6" t="s">
        <v>22</v>
      </c>
    </row>
    <row r="10" spans="1:10" x14ac:dyDescent="0.25">
      <c r="A10" s="122" t="s">
        <v>143</v>
      </c>
      <c r="B10" s="37" t="s">
        <v>158</v>
      </c>
      <c r="C10" s="129" t="s">
        <v>0</v>
      </c>
      <c r="D10" s="130"/>
      <c r="E10" s="130" t="s">
        <v>1</v>
      </c>
      <c r="F10" s="130"/>
      <c r="G10" s="131" t="s">
        <v>2</v>
      </c>
      <c r="H10" s="131"/>
      <c r="I10" s="131" t="s">
        <v>3</v>
      </c>
      <c r="J10" s="131"/>
    </row>
    <row r="11" spans="1:10" x14ac:dyDescent="0.25">
      <c r="A11" s="123" t="s">
        <v>144</v>
      </c>
      <c r="B11" s="38"/>
      <c r="C11" s="35" t="s">
        <v>4</v>
      </c>
      <c r="D11" s="7" t="s">
        <v>5</v>
      </c>
      <c r="E11" s="7" t="s">
        <v>4</v>
      </c>
      <c r="F11" s="7" t="s">
        <v>5</v>
      </c>
      <c r="G11" s="7" t="s">
        <v>4</v>
      </c>
      <c r="H11" s="7" t="s">
        <v>5</v>
      </c>
      <c r="I11" s="7" t="s">
        <v>4</v>
      </c>
      <c r="J11" s="7" t="s">
        <v>5</v>
      </c>
    </row>
    <row r="12" spans="1:10" x14ac:dyDescent="0.25">
      <c r="A12" s="20">
        <v>1200</v>
      </c>
      <c r="B12" s="36" t="s">
        <v>26</v>
      </c>
      <c r="C12" s="10">
        <v>280000</v>
      </c>
      <c r="D12" s="11"/>
      <c r="E12" s="10"/>
      <c r="F12" s="11">
        <v>56000</v>
      </c>
      <c r="G12" s="10"/>
      <c r="H12" s="11"/>
      <c r="I12" s="10">
        <f>C12-F12</f>
        <v>224000</v>
      </c>
      <c r="J12" s="11"/>
    </row>
    <row r="13" spans="1:10" x14ac:dyDescent="0.25">
      <c r="A13" s="31">
        <v>6010</v>
      </c>
      <c r="B13" s="32" t="s">
        <v>27</v>
      </c>
      <c r="C13" s="12"/>
      <c r="D13" s="13"/>
      <c r="E13" s="12">
        <v>56000</v>
      </c>
      <c r="F13" s="13"/>
      <c r="G13" s="12">
        <f>E13</f>
        <v>56000</v>
      </c>
      <c r="H13" s="13"/>
      <c r="I13" s="12"/>
      <c r="J13" s="13"/>
    </row>
  </sheetData>
  <mergeCells count="4">
    <mergeCell ref="C10:D10"/>
    <mergeCell ref="E10:F10"/>
    <mergeCell ref="G10:H10"/>
    <mergeCell ref="I10:J10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5.15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showGridLines="0" showZeros="0" workbookViewId="0">
      <selection activeCell="I18" sqref="I18"/>
    </sheetView>
  </sheetViews>
  <sheetFormatPr baseColWidth="10" defaultRowHeight="15" x14ac:dyDescent="0.2"/>
  <cols>
    <col min="1" max="1" width="6.7109375" style="5" customWidth="1"/>
    <col min="2" max="2" width="20" style="5" bestFit="1" customWidth="1"/>
    <col min="3" max="10" width="10.7109375" style="5" customWidth="1"/>
    <col min="11" max="16384" width="11.42578125" style="5"/>
  </cols>
  <sheetData>
    <row r="1" spans="1:10" ht="15.75" x14ac:dyDescent="0.25">
      <c r="A1" s="27" t="s">
        <v>69</v>
      </c>
    </row>
    <row r="2" spans="1:10" s="6" customFormat="1" ht="15.75" x14ac:dyDescent="0.25"/>
    <row r="3" spans="1:10" s="6" customFormat="1" ht="15.75" x14ac:dyDescent="0.25">
      <c r="A3" s="6" t="s">
        <v>22</v>
      </c>
    </row>
    <row r="4" spans="1:10" ht="15.75" x14ac:dyDescent="0.25">
      <c r="A4" s="122" t="s">
        <v>143</v>
      </c>
      <c r="B4" s="37" t="s">
        <v>158</v>
      </c>
      <c r="C4" s="129" t="s">
        <v>0</v>
      </c>
      <c r="D4" s="130"/>
      <c r="E4" s="130" t="s">
        <v>1</v>
      </c>
      <c r="F4" s="130"/>
      <c r="G4" s="131" t="s">
        <v>2</v>
      </c>
      <c r="H4" s="131"/>
      <c r="I4" s="131" t="s">
        <v>3</v>
      </c>
      <c r="J4" s="131"/>
    </row>
    <row r="5" spans="1:10" ht="15.75" x14ac:dyDescent="0.25">
      <c r="A5" s="123" t="s">
        <v>144</v>
      </c>
      <c r="B5" s="39"/>
      <c r="C5" s="35" t="s">
        <v>4</v>
      </c>
      <c r="D5" s="7" t="s">
        <v>5</v>
      </c>
      <c r="E5" s="7" t="s">
        <v>4</v>
      </c>
      <c r="F5" s="7" t="s">
        <v>5</v>
      </c>
      <c r="G5" s="7" t="s">
        <v>4</v>
      </c>
      <c r="H5" s="7" t="s">
        <v>5</v>
      </c>
      <c r="I5" s="7" t="s">
        <v>4</v>
      </c>
      <c r="J5" s="7" t="s">
        <v>5</v>
      </c>
    </row>
    <row r="6" spans="1:10" ht="15.75" x14ac:dyDescent="0.25">
      <c r="A6" s="20">
        <v>1200</v>
      </c>
      <c r="B6" s="36" t="s">
        <v>26</v>
      </c>
      <c r="C6" s="10">
        <v>600000</v>
      </c>
      <c r="D6" s="11"/>
      <c r="E6" s="10"/>
      <c r="F6" s="11">
        <v>50000</v>
      </c>
      <c r="G6" s="10"/>
      <c r="H6" s="11"/>
      <c r="I6" s="10">
        <f>C6-F6</f>
        <v>550000</v>
      </c>
      <c r="J6" s="11"/>
    </row>
    <row r="7" spans="1:10" ht="15.75" x14ac:dyDescent="0.25">
      <c r="A7" s="14">
        <v>1400</v>
      </c>
      <c r="B7" s="24" t="s">
        <v>10</v>
      </c>
      <c r="C7" s="10">
        <v>200000</v>
      </c>
      <c r="D7" s="11"/>
      <c r="E7" s="10">
        <v>100000</v>
      </c>
      <c r="F7" s="11"/>
      <c r="G7" s="10"/>
      <c r="H7" s="11"/>
      <c r="I7" s="10">
        <f>C7+E7</f>
        <v>300000</v>
      </c>
      <c r="J7" s="11"/>
    </row>
    <row r="8" spans="1:10" ht="15.75" x14ac:dyDescent="0.25">
      <c r="A8" s="14">
        <v>4000</v>
      </c>
      <c r="B8" s="24" t="s">
        <v>14</v>
      </c>
      <c r="C8" s="10">
        <v>1400000</v>
      </c>
      <c r="D8" s="11"/>
      <c r="E8" s="10"/>
      <c r="F8" s="11">
        <v>100000</v>
      </c>
      <c r="G8" s="10">
        <f>C8-F8</f>
        <v>1300000</v>
      </c>
      <c r="H8" s="11"/>
      <c r="I8" s="10"/>
      <c r="J8" s="11"/>
    </row>
    <row r="9" spans="1:10" ht="15.75" x14ac:dyDescent="0.25">
      <c r="A9" s="31">
        <v>6010</v>
      </c>
      <c r="B9" s="32" t="s">
        <v>28</v>
      </c>
      <c r="C9" s="12"/>
      <c r="D9" s="13"/>
      <c r="E9" s="12">
        <v>50000</v>
      </c>
      <c r="F9" s="13"/>
      <c r="G9" s="12">
        <f>E9</f>
        <v>50000</v>
      </c>
      <c r="H9" s="13"/>
      <c r="I9" s="12"/>
      <c r="J9" s="13"/>
    </row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5.16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showGridLines="0" topLeftCell="A22" workbookViewId="0">
      <selection activeCell="C39" sqref="C39"/>
    </sheetView>
  </sheetViews>
  <sheetFormatPr baseColWidth="10" defaultRowHeight="15.75" x14ac:dyDescent="0.25"/>
  <cols>
    <col min="1" max="1" width="4.7109375" style="1" customWidth="1"/>
    <col min="2" max="2" width="2.28515625" style="45" bestFit="1" customWidth="1"/>
    <col min="3" max="16384" width="11.42578125" style="1"/>
  </cols>
  <sheetData>
    <row r="1" spans="1:11" x14ac:dyDescent="0.25">
      <c r="A1" s="4" t="s">
        <v>70</v>
      </c>
    </row>
    <row r="3" spans="1:11" x14ac:dyDescent="0.25">
      <c r="A3" s="1">
        <v>1</v>
      </c>
      <c r="C3" s="1" t="s">
        <v>71</v>
      </c>
    </row>
    <row r="4" spans="1:11" x14ac:dyDescent="0.25">
      <c r="C4" s="1" t="s">
        <v>72</v>
      </c>
    </row>
    <row r="5" spans="1:11" x14ac:dyDescent="0.25">
      <c r="C5" s="1" t="s">
        <v>73</v>
      </c>
    </row>
    <row r="6" spans="1:11" x14ac:dyDescent="0.25">
      <c r="C6" s="1" t="s">
        <v>145</v>
      </c>
    </row>
    <row r="7" spans="1:11" x14ac:dyDescent="0.25">
      <c r="C7" s="1" t="s">
        <v>74</v>
      </c>
    </row>
    <row r="9" spans="1:11" x14ac:dyDescent="0.25">
      <c r="A9" s="1">
        <v>2</v>
      </c>
      <c r="C9" s="1" t="s">
        <v>75</v>
      </c>
    </row>
    <row r="10" spans="1:11" x14ac:dyDescent="0.25">
      <c r="C10" s="1" t="s">
        <v>76</v>
      </c>
    </row>
    <row r="12" spans="1:11" x14ac:dyDescent="0.25">
      <c r="A12" s="1">
        <v>3</v>
      </c>
      <c r="C12" s="1" t="s">
        <v>77</v>
      </c>
    </row>
    <row r="13" spans="1:11" x14ac:dyDescent="0.25">
      <c r="C13" s="1" t="s">
        <v>78</v>
      </c>
    </row>
    <row r="14" spans="1:11" x14ac:dyDescent="0.25">
      <c r="B14" s="62" t="s">
        <v>79</v>
      </c>
      <c r="C14" s="1" t="s">
        <v>80</v>
      </c>
    </row>
    <row r="15" spans="1:11" x14ac:dyDescent="0.25">
      <c r="B15" s="45" t="s">
        <v>81</v>
      </c>
      <c r="C15" s="1" t="s">
        <v>82</v>
      </c>
    </row>
    <row r="16" spans="1:11" s="63" customFormat="1" ht="20.25" x14ac:dyDescent="0.3">
      <c r="A16" s="1"/>
      <c r="B16" s="62" t="s">
        <v>83</v>
      </c>
      <c r="C16" s="46" t="s">
        <v>84</v>
      </c>
      <c r="D16" s="46"/>
      <c r="E16" s="1"/>
      <c r="F16" s="1"/>
      <c r="G16" s="1"/>
      <c r="H16" s="1"/>
      <c r="I16" s="1"/>
      <c r="J16" s="1"/>
      <c r="K16" s="1"/>
    </row>
    <row r="18" spans="1:3" x14ac:dyDescent="0.25">
      <c r="C18" s="1" t="s">
        <v>85</v>
      </c>
    </row>
    <row r="19" spans="1:3" x14ac:dyDescent="0.25">
      <c r="C19" s="1" t="s">
        <v>105</v>
      </c>
    </row>
    <row r="21" spans="1:3" x14ac:dyDescent="0.25">
      <c r="A21" s="1">
        <v>4</v>
      </c>
      <c r="C21" s="1" t="s">
        <v>86</v>
      </c>
    </row>
    <row r="22" spans="1:3" x14ac:dyDescent="0.25">
      <c r="C22" s="1" t="s">
        <v>87</v>
      </c>
    </row>
    <row r="23" spans="1:3" x14ac:dyDescent="0.25">
      <c r="C23" s="1" t="s">
        <v>88</v>
      </c>
    </row>
    <row r="24" spans="1:3" x14ac:dyDescent="0.25">
      <c r="C24" s="1" t="s">
        <v>89</v>
      </c>
    </row>
    <row r="26" spans="1:3" x14ac:dyDescent="0.25">
      <c r="A26" s="1">
        <v>5</v>
      </c>
      <c r="C26" s="1" t="s">
        <v>90</v>
      </c>
    </row>
    <row r="27" spans="1:3" x14ac:dyDescent="0.25">
      <c r="C27" s="1" t="s">
        <v>106</v>
      </c>
    </row>
    <row r="28" spans="1:3" x14ac:dyDescent="0.25">
      <c r="C28" s="1" t="s">
        <v>91</v>
      </c>
    </row>
    <row r="30" spans="1:3" x14ac:dyDescent="0.25">
      <c r="A30" s="1">
        <v>6</v>
      </c>
      <c r="C30" s="1" t="s">
        <v>92</v>
      </c>
    </row>
    <row r="31" spans="1:3" x14ac:dyDescent="0.25">
      <c r="C31" s="1" t="s">
        <v>93</v>
      </c>
    </row>
    <row r="33" spans="1:3" x14ac:dyDescent="0.25">
      <c r="A33" s="1">
        <v>7</v>
      </c>
      <c r="C33" s="1" t="s">
        <v>94</v>
      </c>
    </row>
    <row r="35" spans="1:3" x14ac:dyDescent="0.25">
      <c r="A35" s="1">
        <v>8</v>
      </c>
      <c r="C35" s="1" t="s">
        <v>95</v>
      </c>
    </row>
    <row r="36" spans="1:3" x14ac:dyDescent="0.25">
      <c r="C36" s="1" t="s">
        <v>96</v>
      </c>
    </row>
    <row r="37" spans="1:3" x14ac:dyDescent="0.25">
      <c r="C37" s="1" t="s">
        <v>146</v>
      </c>
    </row>
    <row r="39" spans="1:3" x14ac:dyDescent="0.25">
      <c r="A39" s="1">
        <v>9</v>
      </c>
      <c r="C39" s="1" t="s">
        <v>97</v>
      </c>
    </row>
    <row r="40" spans="1:3" x14ac:dyDescent="0.25">
      <c r="C40" s="1" t="s">
        <v>98</v>
      </c>
    </row>
    <row r="41" spans="1:3" x14ac:dyDescent="0.25">
      <c r="C41" s="1" t="s">
        <v>99</v>
      </c>
    </row>
    <row r="43" spans="1:3" x14ac:dyDescent="0.25">
      <c r="A43" s="1">
        <v>10</v>
      </c>
      <c r="C43" s="1" t="s">
        <v>100</v>
      </c>
    </row>
    <row r="44" spans="1:3" x14ac:dyDescent="0.25">
      <c r="C44" s="1" t="s">
        <v>101</v>
      </c>
    </row>
    <row r="45" spans="1:3" x14ac:dyDescent="0.25">
      <c r="C45" s="1" t="s">
        <v>102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5.17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0"/>
  <sheetViews>
    <sheetView showGridLines="0" showZeros="0" topLeftCell="A16" workbookViewId="0">
      <selection activeCell="D26" sqref="D26"/>
    </sheetView>
  </sheetViews>
  <sheetFormatPr baseColWidth="10" defaultRowHeight="12.75" x14ac:dyDescent="0.2"/>
  <cols>
    <col min="1" max="1" width="6.5703125" style="41" customWidth="1"/>
    <col min="2" max="2" width="21.85546875" style="41" bestFit="1" customWidth="1"/>
    <col min="3" max="3" width="12.5703125" style="41" bestFit="1" customWidth="1"/>
    <col min="4" max="16384" width="11.42578125" style="41"/>
  </cols>
  <sheetData>
    <row r="1" spans="1:12" s="6" customFormat="1" ht="15.75" x14ac:dyDescent="0.25">
      <c r="A1" s="27" t="s">
        <v>103</v>
      </c>
    </row>
    <row r="2" spans="1:12" s="40" customFormat="1" ht="15" x14ac:dyDescent="0.25"/>
    <row r="3" spans="1:12" s="40" customFormat="1" ht="15" x14ac:dyDescent="0.25">
      <c r="A3" s="40" t="s">
        <v>6</v>
      </c>
    </row>
    <row r="4" spans="1:12" ht="15.75" x14ac:dyDescent="0.25">
      <c r="A4" s="122" t="s">
        <v>143</v>
      </c>
      <c r="B4" s="37" t="s">
        <v>158</v>
      </c>
      <c r="C4" s="129" t="s">
        <v>0</v>
      </c>
      <c r="D4" s="130"/>
      <c r="E4" s="130" t="s">
        <v>1</v>
      </c>
      <c r="F4" s="130"/>
      <c r="G4" s="131" t="s">
        <v>2</v>
      </c>
      <c r="H4" s="131"/>
      <c r="I4" s="131" t="s">
        <v>3</v>
      </c>
      <c r="J4" s="131"/>
    </row>
    <row r="5" spans="1:12" ht="15.75" x14ac:dyDescent="0.25">
      <c r="A5" s="123" t="s">
        <v>144</v>
      </c>
      <c r="B5" s="42"/>
      <c r="C5" s="35" t="s">
        <v>4</v>
      </c>
      <c r="D5" s="7" t="s">
        <v>5</v>
      </c>
      <c r="E5" s="7" t="s">
        <v>4</v>
      </c>
      <c r="F5" s="7" t="s">
        <v>5</v>
      </c>
      <c r="G5" s="7" t="s">
        <v>4</v>
      </c>
      <c r="H5" s="7" t="s">
        <v>5</v>
      </c>
      <c r="I5" s="7" t="s">
        <v>4</v>
      </c>
      <c r="J5" s="7" t="s">
        <v>5</v>
      </c>
    </row>
    <row r="6" spans="1:12" ht="15.75" x14ac:dyDescent="0.25">
      <c r="A6" s="20">
        <v>1220</v>
      </c>
      <c r="B6" s="21" t="s">
        <v>23</v>
      </c>
      <c r="C6" s="8">
        <v>135000</v>
      </c>
      <c r="D6" s="9"/>
      <c r="E6" s="8"/>
      <c r="F6" s="9">
        <f>216000*0.2</f>
        <v>43200</v>
      </c>
      <c r="G6" s="8"/>
      <c r="H6" s="9"/>
      <c r="I6" s="8">
        <f>C6-F6</f>
        <v>91800</v>
      </c>
      <c r="J6" s="9"/>
    </row>
    <row r="7" spans="1:12" ht="15.75" x14ac:dyDescent="0.25">
      <c r="A7" s="14">
        <v>1240</v>
      </c>
      <c r="B7" s="24" t="s">
        <v>29</v>
      </c>
      <c r="C7" s="10">
        <v>84000</v>
      </c>
      <c r="D7" s="11"/>
      <c r="E7" s="10"/>
      <c r="F7" s="11">
        <f>C7*0.2</f>
        <v>16800</v>
      </c>
      <c r="G7" s="10"/>
      <c r="H7" s="11"/>
      <c r="I7" s="10">
        <f>C7-F7</f>
        <v>67200</v>
      </c>
      <c r="J7" s="11"/>
    </row>
    <row r="8" spans="1:12" ht="15.75" x14ac:dyDescent="0.25">
      <c r="A8" s="14">
        <v>1400</v>
      </c>
      <c r="B8" s="24" t="s">
        <v>10</v>
      </c>
      <c r="C8" s="10">
        <v>382000</v>
      </c>
      <c r="D8" s="11"/>
      <c r="E8" s="10"/>
      <c r="F8" s="11">
        <v>32000</v>
      </c>
      <c r="G8" s="10"/>
      <c r="H8" s="11"/>
      <c r="I8" s="10">
        <f>C8-F8</f>
        <v>350000</v>
      </c>
      <c r="J8" s="11"/>
    </row>
    <row r="9" spans="1:12" ht="15.75" x14ac:dyDescent="0.25">
      <c r="A9" s="14">
        <v>1700</v>
      </c>
      <c r="B9" s="24" t="s">
        <v>20</v>
      </c>
      <c r="C9" s="10"/>
      <c r="D9" s="11"/>
      <c r="E9" s="10">
        <v>12000</v>
      </c>
      <c r="F9" s="11"/>
      <c r="G9" s="10"/>
      <c r="H9" s="11"/>
      <c r="I9" s="10">
        <f>E9</f>
        <v>12000</v>
      </c>
      <c r="J9" s="11"/>
    </row>
    <row r="10" spans="1:12" ht="15.75" x14ac:dyDescent="0.25">
      <c r="A10" s="14">
        <v>1920</v>
      </c>
      <c r="B10" s="24" t="s">
        <v>9</v>
      </c>
      <c r="C10" s="10">
        <v>63900</v>
      </c>
      <c r="D10" s="11"/>
      <c r="E10" s="10"/>
      <c r="F10" s="11">
        <v>800</v>
      </c>
      <c r="G10" s="10"/>
      <c r="H10" s="11"/>
      <c r="I10" s="10">
        <f>C10-F10</f>
        <v>63100</v>
      </c>
      <c r="J10" s="11"/>
    </row>
    <row r="11" spans="1:12" ht="15.75" x14ac:dyDescent="0.25">
      <c r="A11" s="14">
        <v>2050</v>
      </c>
      <c r="B11" s="24" t="s">
        <v>12</v>
      </c>
      <c r="C11" s="10"/>
      <c r="D11" s="11">
        <v>186800</v>
      </c>
      <c r="E11" s="10"/>
      <c r="F11" s="11">
        <f>E20</f>
        <v>68300</v>
      </c>
      <c r="G11" s="10"/>
      <c r="H11" s="11"/>
      <c r="I11" s="10"/>
      <c r="J11" s="11">
        <f>D11-E11+F11</f>
        <v>255100</v>
      </c>
      <c r="L11" s="65"/>
    </row>
    <row r="12" spans="1:12" ht="15.75" x14ac:dyDescent="0.25">
      <c r="A12" s="14">
        <v>2220</v>
      </c>
      <c r="B12" s="24" t="s">
        <v>30</v>
      </c>
      <c r="C12" s="10"/>
      <c r="D12" s="11">
        <v>329000</v>
      </c>
      <c r="E12" s="10"/>
      <c r="F12" s="11"/>
      <c r="G12" s="10"/>
      <c r="H12" s="11"/>
      <c r="I12" s="10"/>
      <c r="J12" s="11">
        <f t="shared" ref="J12" si="0">D12-E12+F12</f>
        <v>329000</v>
      </c>
    </row>
    <row r="13" spans="1:12" ht="15.75" x14ac:dyDescent="0.25">
      <c r="A13" s="14">
        <v>3000</v>
      </c>
      <c r="B13" s="24" t="s">
        <v>13</v>
      </c>
      <c r="C13" s="10"/>
      <c r="D13" s="11">
        <v>4706400</v>
      </c>
      <c r="E13" s="10"/>
      <c r="F13" s="11"/>
      <c r="G13" s="10"/>
      <c r="H13" s="11">
        <f>D13</f>
        <v>4706400</v>
      </c>
      <c r="I13" s="10"/>
      <c r="J13" s="11"/>
    </row>
    <row r="14" spans="1:12" ht="15.75" x14ac:dyDescent="0.25">
      <c r="A14" s="14">
        <v>4000</v>
      </c>
      <c r="B14" s="24" t="s">
        <v>14</v>
      </c>
      <c r="C14" s="10">
        <v>3626300</v>
      </c>
      <c r="D14" s="11"/>
      <c r="E14" s="10">
        <v>32000</v>
      </c>
      <c r="F14" s="11"/>
      <c r="G14" s="10">
        <f>C14+E14-F14</f>
        <v>3658300</v>
      </c>
      <c r="H14" s="11"/>
      <c r="I14" s="10"/>
      <c r="J14" s="11"/>
    </row>
    <row r="15" spans="1:12" ht="15.75" x14ac:dyDescent="0.25">
      <c r="A15" s="14">
        <v>5000</v>
      </c>
      <c r="B15" s="24" t="s">
        <v>31</v>
      </c>
      <c r="C15" s="10">
        <v>650000</v>
      </c>
      <c r="D15" s="11"/>
      <c r="E15" s="10"/>
      <c r="F15" s="11"/>
      <c r="G15" s="10">
        <f t="shared" ref="G15:G19" si="1">C15+E15-F15</f>
        <v>650000</v>
      </c>
      <c r="H15" s="11"/>
      <c r="I15" s="10"/>
      <c r="J15" s="11"/>
    </row>
    <row r="16" spans="1:12" ht="15.75" x14ac:dyDescent="0.25">
      <c r="A16" s="14">
        <v>6010</v>
      </c>
      <c r="B16" s="24" t="s">
        <v>28</v>
      </c>
      <c r="C16" s="10"/>
      <c r="D16" s="11"/>
      <c r="E16" s="10">
        <f>F6+F7</f>
        <v>60000</v>
      </c>
      <c r="F16" s="11"/>
      <c r="G16" s="10">
        <f t="shared" si="1"/>
        <v>60000</v>
      </c>
      <c r="H16" s="11"/>
      <c r="I16" s="10"/>
      <c r="J16" s="11"/>
    </row>
    <row r="17" spans="1:12" ht="15.75" x14ac:dyDescent="0.25">
      <c r="A17" s="14">
        <v>6300</v>
      </c>
      <c r="B17" s="15" t="s">
        <v>15</v>
      </c>
      <c r="C17" s="10">
        <v>156000</v>
      </c>
      <c r="D17" s="11"/>
      <c r="E17" s="10"/>
      <c r="F17" s="11">
        <v>12000</v>
      </c>
      <c r="G17" s="10">
        <f t="shared" si="1"/>
        <v>144000</v>
      </c>
      <c r="H17" s="11"/>
      <c r="I17" s="10"/>
      <c r="J17" s="11"/>
    </row>
    <row r="18" spans="1:12" ht="15.75" x14ac:dyDescent="0.25">
      <c r="A18" s="14">
        <v>7780</v>
      </c>
      <c r="B18" s="15" t="s">
        <v>16</v>
      </c>
      <c r="C18" s="10">
        <v>116600</v>
      </c>
      <c r="D18" s="11"/>
      <c r="E18" s="10"/>
      <c r="F18" s="11"/>
      <c r="G18" s="10">
        <f t="shared" si="1"/>
        <v>116600</v>
      </c>
      <c r="H18" s="11"/>
      <c r="I18" s="10"/>
      <c r="J18" s="11"/>
    </row>
    <row r="19" spans="1:12" ht="15.75" x14ac:dyDescent="0.25">
      <c r="A19" s="14">
        <v>8100</v>
      </c>
      <c r="B19" s="15" t="s">
        <v>21</v>
      </c>
      <c r="C19" s="10">
        <v>8400</v>
      </c>
      <c r="D19" s="11"/>
      <c r="E19" s="10">
        <v>800</v>
      </c>
      <c r="F19" s="11"/>
      <c r="G19" s="10">
        <f t="shared" si="1"/>
        <v>9200</v>
      </c>
      <c r="H19" s="11"/>
      <c r="I19" s="10"/>
      <c r="J19" s="11"/>
    </row>
    <row r="20" spans="1:12" ht="15.75" x14ac:dyDescent="0.25">
      <c r="A20" s="25">
        <v>8800</v>
      </c>
      <c r="B20" s="26" t="s">
        <v>2</v>
      </c>
      <c r="C20" s="12"/>
      <c r="D20" s="13"/>
      <c r="E20" s="12">
        <f>-SUM(G14:G19)+H13</f>
        <v>68300</v>
      </c>
      <c r="F20" s="13"/>
      <c r="G20" s="12">
        <f>E20</f>
        <v>68300</v>
      </c>
      <c r="H20" s="13"/>
      <c r="I20" s="12"/>
      <c r="J20" s="13"/>
    </row>
    <row r="21" spans="1:12" s="19" customFormat="1" ht="20.25" x14ac:dyDescent="0.3">
      <c r="A21" s="16"/>
      <c r="B21" s="17"/>
      <c r="C21" s="18">
        <f t="shared" ref="C21:J21" si="2">SUM(C6:C20)</f>
        <v>5222200</v>
      </c>
      <c r="D21" s="22">
        <f t="shared" si="2"/>
        <v>5222200</v>
      </c>
      <c r="E21" s="18">
        <f t="shared" si="2"/>
        <v>173100</v>
      </c>
      <c r="F21" s="22">
        <f t="shared" si="2"/>
        <v>173100</v>
      </c>
      <c r="G21" s="18">
        <f t="shared" si="2"/>
        <v>4706400</v>
      </c>
      <c r="H21" s="22">
        <f t="shared" si="2"/>
        <v>4706400</v>
      </c>
      <c r="I21" s="18">
        <f t="shared" si="2"/>
        <v>584100</v>
      </c>
      <c r="J21" s="22">
        <f t="shared" si="2"/>
        <v>584100</v>
      </c>
      <c r="K21" s="5"/>
      <c r="L21" s="5">
        <f>SUM(L1:L20)</f>
        <v>0</v>
      </c>
    </row>
    <row r="22" spans="1:12" s="6" customFormat="1" ht="15.75" x14ac:dyDescent="0.25">
      <c r="D22" s="28">
        <f>C21-D21</f>
        <v>0</v>
      </c>
    </row>
    <row r="23" spans="1:12" s="6" customFormat="1" ht="15.75" x14ac:dyDescent="0.25">
      <c r="A23" s="6" t="s">
        <v>7</v>
      </c>
      <c r="F23" s="28"/>
    </row>
    <row r="24" spans="1:12" s="6" customFormat="1" ht="15.75" x14ac:dyDescent="0.25">
      <c r="A24" s="6">
        <v>1</v>
      </c>
      <c r="B24" s="6" t="s">
        <v>32</v>
      </c>
      <c r="C24" s="50">
        <f>C14</f>
        <v>3626300</v>
      </c>
      <c r="E24" s="43"/>
    </row>
    <row r="25" spans="1:12" s="6" customFormat="1" ht="15.75" x14ac:dyDescent="0.25">
      <c r="B25" s="6" t="s">
        <v>33</v>
      </c>
      <c r="C25" s="44">
        <f>G14</f>
        <v>3658300</v>
      </c>
    </row>
    <row r="26" spans="1:12" s="6" customFormat="1" ht="15.75" x14ac:dyDescent="0.25">
      <c r="A26" s="6">
        <v>2</v>
      </c>
      <c r="B26" s="6" t="s">
        <v>34</v>
      </c>
      <c r="C26" s="64">
        <v>156000</v>
      </c>
    </row>
    <row r="27" spans="1:12" s="6" customFormat="1" ht="15.75" x14ac:dyDescent="0.25">
      <c r="B27" s="6" t="s">
        <v>35</v>
      </c>
      <c r="C27" s="44">
        <v>144000</v>
      </c>
    </row>
    <row r="28" spans="1:12" s="6" customFormat="1" ht="15.75" x14ac:dyDescent="0.25"/>
    <row r="29" spans="1:12" s="6" customFormat="1" ht="15.75" x14ac:dyDescent="0.25"/>
    <row r="30" spans="1:12" s="6" customFormat="1" ht="15.75" x14ac:dyDescent="0.25"/>
    <row r="31" spans="1:12" s="6" customFormat="1" ht="15.75" x14ac:dyDescent="0.25"/>
    <row r="32" spans="1:12" s="6" customFormat="1" ht="15.75" x14ac:dyDescent="0.25"/>
    <row r="33" s="6" customFormat="1" ht="15.75" x14ac:dyDescent="0.25"/>
    <row r="34" s="6" customFormat="1" ht="15.75" x14ac:dyDescent="0.25"/>
    <row r="35" s="6" customFormat="1" ht="15.75" x14ac:dyDescent="0.25"/>
    <row r="36" s="6" customFormat="1" ht="15.75" x14ac:dyDescent="0.25"/>
    <row r="37" s="6" customFormat="1" ht="15.75" x14ac:dyDescent="0.25"/>
    <row r="38" s="6" customFormat="1" ht="15.75" x14ac:dyDescent="0.25"/>
    <row r="39" s="6" customFormat="1" ht="15.75" x14ac:dyDescent="0.25"/>
    <row r="40" s="6" customFormat="1" ht="15.75" x14ac:dyDescent="0.25"/>
    <row r="41" s="6" customFormat="1" ht="15.75" x14ac:dyDescent="0.25"/>
    <row r="42" s="6" customFormat="1" ht="15.75" x14ac:dyDescent="0.25"/>
    <row r="43" s="6" customFormat="1" ht="15.75" x14ac:dyDescent="0.25"/>
    <row r="44" s="6" customFormat="1" ht="15.75" x14ac:dyDescent="0.25"/>
    <row r="45" s="6" customFormat="1" ht="15.75" x14ac:dyDescent="0.25"/>
    <row r="46" s="6" customFormat="1" ht="15.75" x14ac:dyDescent="0.25"/>
    <row r="47" s="6" customFormat="1" ht="15.75" x14ac:dyDescent="0.25"/>
    <row r="48" s="6" customFormat="1" ht="15.75" x14ac:dyDescent="0.25"/>
    <row r="49" s="6" customFormat="1" ht="15.75" x14ac:dyDescent="0.25"/>
    <row r="50" s="6" customFormat="1" ht="15.75" x14ac:dyDescent="0.25"/>
    <row r="51" s="6" customFormat="1" ht="15.75" x14ac:dyDescent="0.25"/>
    <row r="52" s="6" customFormat="1" ht="15.75" x14ac:dyDescent="0.25"/>
    <row r="53" s="6" customFormat="1" ht="15.75" x14ac:dyDescent="0.25"/>
    <row r="54" s="6" customFormat="1" ht="15.75" x14ac:dyDescent="0.25"/>
    <row r="55" s="6" customFormat="1" ht="15.75" x14ac:dyDescent="0.25"/>
    <row r="56" s="6" customFormat="1" ht="15.75" x14ac:dyDescent="0.25"/>
    <row r="57" s="6" customFormat="1" ht="15.75" x14ac:dyDescent="0.25"/>
    <row r="58" s="6" customFormat="1" ht="15.75" x14ac:dyDescent="0.25"/>
    <row r="59" s="6" customFormat="1" ht="15.75" x14ac:dyDescent="0.25"/>
    <row r="60" s="6" customFormat="1" ht="15.75" x14ac:dyDescent="0.25"/>
    <row r="61" s="6" customFormat="1" ht="15.75" x14ac:dyDescent="0.25"/>
    <row r="62" s="6" customFormat="1" ht="15.75" x14ac:dyDescent="0.25"/>
    <row r="63" s="6" customFormat="1" ht="15.75" x14ac:dyDescent="0.25"/>
    <row r="64" s="6" customFormat="1" ht="15.75" x14ac:dyDescent="0.25"/>
    <row r="65" s="6" customFormat="1" ht="15.75" x14ac:dyDescent="0.25"/>
    <row r="66" s="6" customFormat="1" ht="15.75" x14ac:dyDescent="0.25"/>
    <row r="67" s="6" customFormat="1" ht="15.75" x14ac:dyDescent="0.25"/>
    <row r="68" s="6" customFormat="1" ht="15.75" x14ac:dyDescent="0.25"/>
    <row r="69" s="6" customFormat="1" ht="15.75" x14ac:dyDescent="0.25"/>
    <row r="70" s="6" customFormat="1" ht="15.75" x14ac:dyDescent="0.25"/>
    <row r="71" s="6" customFormat="1" ht="15.75" x14ac:dyDescent="0.25"/>
    <row r="72" s="6" customFormat="1" ht="15.75" x14ac:dyDescent="0.25"/>
    <row r="73" s="6" customFormat="1" ht="15.75" x14ac:dyDescent="0.25"/>
    <row r="74" s="6" customFormat="1" ht="15.75" x14ac:dyDescent="0.25"/>
    <row r="75" s="6" customFormat="1" ht="15.75" x14ac:dyDescent="0.25"/>
    <row r="76" s="6" customFormat="1" ht="15.75" x14ac:dyDescent="0.25"/>
    <row r="77" s="6" customFormat="1" ht="15.75" x14ac:dyDescent="0.25"/>
    <row r="78" s="6" customFormat="1" ht="15.75" x14ac:dyDescent="0.25"/>
    <row r="79" s="6" customFormat="1" ht="15.75" x14ac:dyDescent="0.25"/>
    <row r="80" s="6" customFormat="1" ht="15.75" x14ac:dyDescent="0.25"/>
    <row r="81" s="6" customFormat="1" ht="15.75" x14ac:dyDescent="0.25"/>
    <row r="82" s="6" customFormat="1" ht="15.75" x14ac:dyDescent="0.25"/>
    <row r="83" s="6" customFormat="1" ht="15.75" x14ac:dyDescent="0.25"/>
    <row r="84" s="6" customFormat="1" ht="15.75" x14ac:dyDescent="0.25"/>
    <row r="85" s="6" customFormat="1" ht="15.75" x14ac:dyDescent="0.25"/>
    <row r="86" s="6" customFormat="1" ht="15.75" x14ac:dyDescent="0.25"/>
    <row r="87" s="6" customFormat="1" ht="15.75" x14ac:dyDescent="0.25"/>
    <row r="88" s="6" customFormat="1" ht="15.75" x14ac:dyDescent="0.25"/>
    <row r="89" s="6" customFormat="1" ht="15.75" x14ac:dyDescent="0.25"/>
    <row r="90" s="6" customFormat="1" ht="15.75" x14ac:dyDescent="0.25"/>
    <row r="91" s="6" customFormat="1" ht="15.75" x14ac:dyDescent="0.25"/>
    <row r="92" s="6" customFormat="1" ht="15.75" x14ac:dyDescent="0.25"/>
    <row r="93" s="6" customFormat="1" ht="15.75" x14ac:dyDescent="0.25"/>
    <row r="94" s="6" customFormat="1" ht="15.75" x14ac:dyDescent="0.25"/>
    <row r="95" s="6" customFormat="1" ht="15.75" x14ac:dyDescent="0.25"/>
    <row r="96" s="6" customFormat="1" ht="15.75" x14ac:dyDescent="0.25"/>
    <row r="97" s="6" customFormat="1" ht="15.75" x14ac:dyDescent="0.25"/>
    <row r="98" s="6" customFormat="1" ht="15.75" x14ac:dyDescent="0.25"/>
    <row r="99" s="6" customFormat="1" ht="15.75" x14ac:dyDescent="0.25"/>
    <row r="100" s="6" customFormat="1" ht="15.75" x14ac:dyDescent="0.25"/>
    <row r="101" s="6" customFormat="1" ht="15.75" x14ac:dyDescent="0.25"/>
    <row r="102" s="6" customFormat="1" ht="15.75" x14ac:dyDescent="0.25"/>
    <row r="103" s="6" customFormat="1" ht="15.75" x14ac:dyDescent="0.25"/>
    <row r="104" s="6" customFormat="1" ht="15.75" x14ac:dyDescent="0.25"/>
    <row r="105" s="6" customFormat="1" ht="15.75" x14ac:dyDescent="0.25"/>
    <row r="106" s="6" customFormat="1" ht="15.75" x14ac:dyDescent="0.25"/>
    <row r="107" s="6" customFormat="1" ht="15.75" x14ac:dyDescent="0.25"/>
    <row r="108" s="6" customFormat="1" ht="15.75" x14ac:dyDescent="0.25"/>
    <row r="109" s="6" customFormat="1" ht="15.75" x14ac:dyDescent="0.25"/>
    <row r="110" s="6" customFormat="1" ht="15.75" x14ac:dyDescent="0.25"/>
    <row r="111" s="6" customFormat="1" ht="15.75" x14ac:dyDescent="0.25"/>
    <row r="112" s="6" customFormat="1" ht="15.75" x14ac:dyDescent="0.25"/>
    <row r="113" s="6" customFormat="1" ht="15.75" x14ac:dyDescent="0.25"/>
    <row r="114" s="6" customFormat="1" ht="15.75" x14ac:dyDescent="0.25"/>
    <row r="115" s="6" customFormat="1" ht="15.75" x14ac:dyDescent="0.25"/>
    <row r="116" s="6" customFormat="1" ht="15.75" x14ac:dyDescent="0.25"/>
    <row r="117" s="6" customFormat="1" ht="15.75" x14ac:dyDescent="0.25"/>
    <row r="118" s="6" customFormat="1" ht="15.75" x14ac:dyDescent="0.25"/>
    <row r="119" s="6" customFormat="1" ht="15.75" x14ac:dyDescent="0.25"/>
    <row r="120" s="6" customFormat="1" ht="15.75" x14ac:dyDescent="0.25"/>
    <row r="121" s="6" customFormat="1" ht="15.75" x14ac:dyDescent="0.25"/>
    <row r="122" s="6" customFormat="1" ht="15.75" x14ac:dyDescent="0.25"/>
    <row r="123" s="6" customFormat="1" ht="15.75" x14ac:dyDescent="0.25"/>
    <row r="124" s="6" customFormat="1" ht="15.75" x14ac:dyDescent="0.25"/>
    <row r="125" s="6" customFormat="1" ht="15.75" x14ac:dyDescent="0.25"/>
    <row r="126" s="6" customFormat="1" ht="15.75" x14ac:dyDescent="0.25"/>
    <row r="127" s="6" customFormat="1" ht="15.75" x14ac:dyDescent="0.25"/>
    <row r="128" s="6" customFormat="1" ht="15.75" x14ac:dyDescent="0.25"/>
    <row r="129" s="6" customFormat="1" ht="15.75" x14ac:dyDescent="0.25"/>
    <row r="130" s="6" customFormat="1" ht="15.75" x14ac:dyDescent="0.25"/>
    <row r="131" s="6" customFormat="1" ht="15.75" x14ac:dyDescent="0.25"/>
    <row r="132" s="6" customFormat="1" ht="15.75" x14ac:dyDescent="0.25"/>
    <row r="133" s="6" customFormat="1" ht="15.75" x14ac:dyDescent="0.25"/>
    <row r="134" s="6" customFormat="1" ht="15.75" x14ac:dyDescent="0.25"/>
    <row r="135" s="6" customFormat="1" ht="15.75" x14ac:dyDescent="0.25"/>
    <row r="136" s="6" customFormat="1" ht="15.75" x14ac:dyDescent="0.25"/>
    <row r="137" s="6" customFormat="1" ht="15.75" x14ac:dyDescent="0.25"/>
    <row r="138" s="6" customFormat="1" ht="15.75" x14ac:dyDescent="0.25"/>
    <row r="139" s="6" customFormat="1" ht="15.75" x14ac:dyDescent="0.25"/>
    <row r="140" s="6" customFormat="1" ht="15.75" x14ac:dyDescent="0.25"/>
    <row r="141" s="6" customFormat="1" ht="15.75" x14ac:dyDescent="0.25"/>
    <row r="142" s="6" customFormat="1" ht="15.75" x14ac:dyDescent="0.25"/>
    <row r="143" s="6" customFormat="1" ht="15.75" x14ac:dyDescent="0.25"/>
    <row r="144" s="6" customFormat="1" ht="15.75" x14ac:dyDescent="0.25"/>
    <row r="145" s="6" customFormat="1" ht="15.75" x14ac:dyDescent="0.25"/>
    <row r="146" s="6" customFormat="1" ht="15.75" x14ac:dyDescent="0.25"/>
    <row r="147" s="6" customFormat="1" ht="15.75" x14ac:dyDescent="0.25"/>
    <row r="148" s="6" customFormat="1" ht="15.75" x14ac:dyDescent="0.25"/>
    <row r="149" s="6" customFormat="1" ht="15.75" x14ac:dyDescent="0.25"/>
    <row r="150" s="6" customFormat="1" ht="15.75" x14ac:dyDescent="0.25"/>
    <row r="151" s="6" customFormat="1" ht="15.75" x14ac:dyDescent="0.25"/>
    <row r="152" s="6" customFormat="1" ht="15.75" x14ac:dyDescent="0.25"/>
    <row r="153" s="6" customFormat="1" ht="15.75" x14ac:dyDescent="0.25"/>
    <row r="154" s="6" customFormat="1" ht="15.75" x14ac:dyDescent="0.25"/>
    <row r="155" s="6" customFormat="1" ht="15.75" x14ac:dyDescent="0.25"/>
    <row r="156" s="6" customFormat="1" ht="15.75" x14ac:dyDescent="0.25"/>
    <row r="157" s="6" customFormat="1" ht="15.75" x14ac:dyDescent="0.25"/>
    <row r="158" s="6" customFormat="1" ht="15.75" x14ac:dyDescent="0.25"/>
    <row r="159" s="6" customFormat="1" ht="15.75" x14ac:dyDescent="0.25"/>
    <row r="160" s="6" customFormat="1" ht="15.75" x14ac:dyDescent="0.25"/>
    <row r="161" s="6" customFormat="1" ht="15.75" x14ac:dyDescent="0.25"/>
    <row r="162" s="6" customFormat="1" ht="15.75" x14ac:dyDescent="0.25"/>
    <row r="163" s="6" customFormat="1" ht="15.75" x14ac:dyDescent="0.25"/>
    <row r="164" s="6" customFormat="1" ht="15.75" x14ac:dyDescent="0.25"/>
    <row r="165" s="6" customFormat="1" ht="15.75" x14ac:dyDescent="0.25"/>
    <row r="166" s="6" customFormat="1" ht="15.75" x14ac:dyDescent="0.25"/>
    <row r="167" s="6" customFormat="1" ht="15.75" x14ac:dyDescent="0.25"/>
    <row r="168" s="6" customFormat="1" ht="15.75" x14ac:dyDescent="0.25"/>
    <row r="169" s="6" customFormat="1" ht="15.75" x14ac:dyDescent="0.25"/>
    <row r="170" s="6" customFormat="1" ht="15.75" x14ac:dyDescent="0.25"/>
    <row r="171" s="6" customFormat="1" ht="15.75" x14ac:dyDescent="0.25"/>
    <row r="172" s="6" customFormat="1" ht="15.75" x14ac:dyDescent="0.25"/>
    <row r="173" s="6" customFormat="1" ht="15.75" x14ac:dyDescent="0.25"/>
    <row r="174" s="6" customFormat="1" ht="15.75" x14ac:dyDescent="0.25"/>
    <row r="175" s="6" customFormat="1" ht="15.75" x14ac:dyDescent="0.25"/>
    <row r="176" s="6" customFormat="1" ht="15.75" x14ac:dyDescent="0.25"/>
    <row r="177" s="6" customFormat="1" ht="15.75" x14ac:dyDescent="0.25"/>
    <row r="178" s="6" customFormat="1" ht="15.75" x14ac:dyDescent="0.25"/>
    <row r="179" s="6" customFormat="1" ht="15.75" x14ac:dyDescent="0.25"/>
    <row r="180" s="6" customFormat="1" ht="15.75" x14ac:dyDescent="0.25"/>
    <row r="181" s="6" customFormat="1" ht="15.75" x14ac:dyDescent="0.25"/>
    <row r="182" s="6" customFormat="1" ht="15.75" x14ac:dyDescent="0.25"/>
    <row r="183" s="6" customFormat="1" ht="15.75" x14ac:dyDescent="0.25"/>
    <row r="184" s="6" customFormat="1" ht="15.75" x14ac:dyDescent="0.25"/>
    <row r="185" s="6" customFormat="1" ht="15.75" x14ac:dyDescent="0.25"/>
    <row r="186" s="6" customFormat="1" ht="15.75" x14ac:dyDescent="0.25"/>
    <row r="187" s="6" customFormat="1" ht="15.75" x14ac:dyDescent="0.25"/>
    <row r="188" s="6" customFormat="1" ht="15.75" x14ac:dyDescent="0.25"/>
    <row r="189" s="6" customFormat="1" ht="15.75" x14ac:dyDescent="0.25"/>
    <row r="190" s="6" customFormat="1" ht="15.75" x14ac:dyDescent="0.25"/>
    <row r="191" s="6" customFormat="1" ht="15.75" x14ac:dyDescent="0.25"/>
    <row r="192" s="6" customFormat="1" ht="15.75" x14ac:dyDescent="0.25"/>
    <row r="193" s="6" customFormat="1" ht="15.75" x14ac:dyDescent="0.25"/>
    <row r="194" s="6" customFormat="1" ht="15.75" x14ac:dyDescent="0.25"/>
    <row r="195" s="6" customFormat="1" ht="15.75" x14ac:dyDescent="0.25"/>
    <row r="196" s="6" customFormat="1" ht="15.75" x14ac:dyDescent="0.25"/>
    <row r="197" s="6" customFormat="1" ht="15.75" x14ac:dyDescent="0.25"/>
    <row r="198" s="6" customFormat="1" ht="15.75" x14ac:dyDescent="0.25"/>
    <row r="199" s="6" customFormat="1" ht="15.75" x14ac:dyDescent="0.25"/>
    <row r="200" s="6" customFormat="1" ht="15.75" x14ac:dyDescent="0.25"/>
    <row r="201" s="6" customFormat="1" ht="15.75" x14ac:dyDescent="0.25"/>
    <row r="202" s="6" customFormat="1" ht="15.75" x14ac:dyDescent="0.25"/>
    <row r="203" s="6" customFormat="1" ht="15.75" x14ac:dyDescent="0.25"/>
    <row r="204" s="6" customFormat="1" ht="15.75" x14ac:dyDescent="0.25"/>
    <row r="205" s="6" customFormat="1" ht="15.75" x14ac:dyDescent="0.25"/>
    <row r="206" s="6" customFormat="1" ht="15.75" x14ac:dyDescent="0.25"/>
    <row r="207" s="6" customFormat="1" ht="15.75" x14ac:dyDescent="0.25"/>
    <row r="208" s="6" customFormat="1" ht="15.75" x14ac:dyDescent="0.25"/>
    <row r="209" s="6" customFormat="1" ht="15.75" x14ac:dyDescent="0.25"/>
    <row r="210" s="6" customFormat="1" ht="15.75" x14ac:dyDescent="0.25"/>
  </sheetData>
  <mergeCells count="4">
    <mergeCell ref="C4:D4"/>
    <mergeCell ref="E4:F4"/>
    <mergeCell ref="G4:H4"/>
    <mergeCell ref="I4:J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5.18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showGridLines="0" showZeros="0" workbookViewId="0">
      <selection activeCell="N15" sqref="N14:N15"/>
    </sheetView>
  </sheetViews>
  <sheetFormatPr baseColWidth="10" defaultRowHeight="12.75" x14ac:dyDescent="0.2"/>
  <cols>
    <col min="1" max="1" width="6.5703125" style="69" customWidth="1"/>
    <col min="2" max="2" width="24.140625" style="69" bestFit="1" customWidth="1"/>
    <col min="3" max="10" width="10.7109375" style="69" customWidth="1"/>
    <col min="11" max="252" width="11.42578125" style="69"/>
    <col min="253" max="253" width="6.42578125" style="69" bestFit="1" customWidth="1"/>
    <col min="254" max="254" width="24.140625" style="69" bestFit="1" customWidth="1"/>
    <col min="255" max="262" width="11.7109375" style="69" customWidth="1"/>
    <col min="263" max="508" width="11.42578125" style="69"/>
    <col min="509" max="509" width="6.42578125" style="69" bestFit="1" customWidth="1"/>
    <col min="510" max="510" width="24.140625" style="69" bestFit="1" customWidth="1"/>
    <col min="511" max="518" width="11.7109375" style="69" customWidth="1"/>
    <col min="519" max="764" width="11.42578125" style="69"/>
    <col min="765" max="765" width="6.42578125" style="69" bestFit="1" customWidth="1"/>
    <col min="766" max="766" width="24.140625" style="69" bestFit="1" customWidth="1"/>
    <col min="767" max="774" width="11.7109375" style="69" customWidth="1"/>
    <col min="775" max="1020" width="11.42578125" style="69"/>
    <col min="1021" max="1021" width="6.42578125" style="69" bestFit="1" customWidth="1"/>
    <col min="1022" max="1022" width="24.140625" style="69" bestFit="1" customWidth="1"/>
    <col min="1023" max="1030" width="11.7109375" style="69" customWidth="1"/>
    <col min="1031" max="1276" width="11.42578125" style="69"/>
    <col min="1277" max="1277" width="6.42578125" style="69" bestFit="1" customWidth="1"/>
    <col min="1278" max="1278" width="24.140625" style="69" bestFit="1" customWidth="1"/>
    <col min="1279" max="1286" width="11.7109375" style="69" customWidth="1"/>
    <col min="1287" max="1532" width="11.42578125" style="69"/>
    <col min="1533" max="1533" width="6.42578125" style="69" bestFit="1" customWidth="1"/>
    <col min="1534" max="1534" width="24.140625" style="69" bestFit="1" customWidth="1"/>
    <col min="1535" max="1542" width="11.7109375" style="69" customWidth="1"/>
    <col min="1543" max="1788" width="11.42578125" style="69"/>
    <col min="1789" max="1789" width="6.42578125" style="69" bestFit="1" customWidth="1"/>
    <col min="1790" max="1790" width="24.140625" style="69" bestFit="1" customWidth="1"/>
    <col min="1791" max="1798" width="11.7109375" style="69" customWidth="1"/>
    <col min="1799" max="2044" width="11.42578125" style="69"/>
    <col min="2045" max="2045" width="6.42578125" style="69" bestFit="1" customWidth="1"/>
    <col min="2046" max="2046" width="24.140625" style="69" bestFit="1" customWidth="1"/>
    <col min="2047" max="2054" width="11.7109375" style="69" customWidth="1"/>
    <col min="2055" max="2300" width="11.42578125" style="69"/>
    <col min="2301" max="2301" width="6.42578125" style="69" bestFit="1" customWidth="1"/>
    <col min="2302" max="2302" width="24.140625" style="69" bestFit="1" customWidth="1"/>
    <col min="2303" max="2310" width="11.7109375" style="69" customWidth="1"/>
    <col min="2311" max="2556" width="11.42578125" style="69"/>
    <col min="2557" max="2557" width="6.42578125" style="69" bestFit="1" customWidth="1"/>
    <col min="2558" max="2558" width="24.140625" style="69" bestFit="1" customWidth="1"/>
    <col min="2559" max="2566" width="11.7109375" style="69" customWidth="1"/>
    <col min="2567" max="2812" width="11.42578125" style="69"/>
    <col min="2813" max="2813" width="6.42578125" style="69" bestFit="1" customWidth="1"/>
    <col min="2814" max="2814" width="24.140625" style="69" bestFit="1" customWidth="1"/>
    <col min="2815" max="2822" width="11.7109375" style="69" customWidth="1"/>
    <col min="2823" max="3068" width="11.42578125" style="69"/>
    <col min="3069" max="3069" width="6.42578125" style="69" bestFit="1" customWidth="1"/>
    <col min="3070" max="3070" width="24.140625" style="69" bestFit="1" customWidth="1"/>
    <col min="3071" max="3078" width="11.7109375" style="69" customWidth="1"/>
    <col min="3079" max="3324" width="11.42578125" style="69"/>
    <col min="3325" max="3325" width="6.42578125" style="69" bestFit="1" customWidth="1"/>
    <col min="3326" max="3326" width="24.140625" style="69" bestFit="1" customWidth="1"/>
    <col min="3327" max="3334" width="11.7109375" style="69" customWidth="1"/>
    <col min="3335" max="3580" width="11.42578125" style="69"/>
    <col min="3581" max="3581" width="6.42578125" style="69" bestFit="1" customWidth="1"/>
    <col min="3582" max="3582" width="24.140625" style="69" bestFit="1" customWidth="1"/>
    <col min="3583" max="3590" width="11.7109375" style="69" customWidth="1"/>
    <col min="3591" max="3836" width="11.42578125" style="69"/>
    <col min="3837" max="3837" width="6.42578125" style="69" bestFit="1" customWidth="1"/>
    <col min="3838" max="3838" width="24.140625" style="69" bestFit="1" customWidth="1"/>
    <col min="3839" max="3846" width="11.7109375" style="69" customWidth="1"/>
    <col min="3847" max="4092" width="11.42578125" style="69"/>
    <col min="4093" max="4093" width="6.42578125" style="69" bestFit="1" customWidth="1"/>
    <col min="4094" max="4094" width="24.140625" style="69" bestFit="1" customWidth="1"/>
    <col min="4095" max="4102" width="11.7109375" style="69" customWidth="1"/>
    <col min="4103" max="4348" width="11.42578125" style="69"/>
    <col min="4349" max="4349" width="6.42578125" style="69" bestFit="1" customWidth="1"/>
    <col min="4350" max="4350" width="24.140625" style="69" bestFit="1" customWidth="1"/>
    <col min="4351" max="4358" width="11.7109375" style="69" customWidth="1"/>
    <col min="4359" max="4604" width="11.42578125" style="69"/>
    <col min="4605" max="4605" width="6.42578125" style="69" bestFit="1" customWidth="1"/>
    <col min="4606" max="4606" width="24.140625" style="69" bestFit="1" customWidth="1"/>
    <col min="4607" max="4614" width="11.7109375" style="69" customWidth="1"/>
    <col min="4615" max="4860" width="11.42578125" style="69"/>
    <col min="4861" max="4861" width="6.42578125" style="69" bestFit="1" customWidth="1"/>
    <col min="4862" max="4862" width="24.140625" style="69" bestFit="1" customWidth="1"/>
    <col min="4863" max="4870" width="11.7109375" style="69" customWidth="1"/>
    <col min="4871" max="5116" width="11.42578125" style="69"/>
    <col min="5117" max="5117" width="6.42578125" style="69" bestFit="1" customWidth="1"/>
    <col min="5118" max="5118" width="24.140625" style="69" bestFit="1" customWidth="1"/>
    <col min="5119" max="5126" width="11.7109375" style="69" customWidth="1"/>
    <col min="5127" max="5372" width="11.42578125" style="69"/>
    <col min="5373" max="5373" width="6.42578125" style="69" bestFit="1" customWidth="1"/>
    <col min="5374" max="5374" width="24.140625" style="69" bestFit="1" customWidth="1"/>
    <col min="5375" max="5382" width="11.7109375" style="69" customWidth="1"/>
    <col min="5383" max="5628" width="11.42578125" style="69"/>
    <col min="5629" max="5629" width="6.42578125" style="69" bestFit="1" customWidth="1"/>
    <col min="5630" max="5630" width="24.140625" style="69" bestFit="1" customWidth="1"/>
    <col min="5631" max="5638" width="11.7109375" style="69" customWidth="1"/>
    <col min="5639" max="5884" width="11.42578125" style="69"/>
    <col min="5885" max="5885" width="6.42578125" style="69" bestFit="1" customWidth="1"/>
    <col min="5886" max="5886" width="24.140625" style="69" bestFit="1" customWidth="1"/>
    <col min="5887" max="5894" width="11.7109375" style="69" customWidth="1"/>
    <col min="5895" max="6140" width="11.42578125" style="69"/>
    <col min="6141" max="6141" width="6.42578125" style="69" bestFit="1" customWidth="1"/>
    <col min="6142" max="6142" width="24.140625" style="69" bestFit="1" customWidth="1"/>
    <col min="6143" max="6150" width="11.7109375" style="69" customWidth="1"/>
    <col min="6151" max="6396" width="11.42578125" style="69"/>
    <col min="6397" max="6397" width="6.42578125" style="69" bestFit="1" customWidth="1"/>
    <col min="6398" max="6398" width="24.140625" style="69" bestFit="1" customWidth="1"/>
    <col min="6399" max="6406" width="11.7109375" style="69" customWidth="1"/>
    <col min="6407" max="6652" width="11.42578125" style="69"/>
    <col min="6653" max="6653" width="6.42578125" style="69" bestFit="1" customWidth="1"/>
    <col min="6654" max="6654" width="24.140625" style="69" bestFit="1" customWidth="1"/>
    <col min="6655" max="6662" width="11.7109375" style="69" customWidth="1"/>
    <col min="6663" max="6908" width="11.42578125" style="69"/>
    <col min="6909" max="6909" width="6.42578125" style="69" bestFit="1" customWidth="1"/>
    <col min="6910" max="6910" width="24.140625" style="69" bestFit="1" customWidth="1"/>
    <col min="6911" max="6918" width="11.7109375" style="69" customWidth="1"/>
    <col min="6919" max="7164" width="11.42578125" style="69"/>
    <col min="7165" max="7165" width="6.42578125" style="69" bestFit="1" customWidth="1"/>
    <col min="7166" max="7166" width="24.140625" style="69" bestFit="1" customWidth="1"/>
    <col min="7167" max="7174" width="11.7109375" style="69" customWidth="1"/>
    <col min="7175" max="7420" width="11.42578125" style="69"/>
    <col min="7421" max="7421" width="6.42578125" style="69" bestFit="1" customWidth="1"/>
    <col min="7422" max="7422" width="24.140625" style="69" bestFit="1" customWidth="1"/>
    <col min="7423" max="7430" width="11.7109375" style="69" customWidth="1"/>
    <col min="7431" max="7676" width="11.42578125" style="69"/>
    <col min="7677" max="7677" width="6.42578125" style="69" bestFit="1" customWidth="1"/>
    <col min="7678" max="7678" width="24.140625" style="69" bestFit="1" customWidth="1"/>
    <col min="7679" max="7686" width="11.7109375" style="69" customWidth="1"/>
    <col min="7687" max="7932" width="11.42578125" style="69"/>
    <col min="7933" max="7933" width="6.42578125" style="69" bestFit="1" customWidth="1"/>
    <col min="7934" max="7934" width="24.140625" style="69" bestFit="1" customWidth="1"/>
    <col min="7935" max="7942" width="11.7109375" style="69" customWidth="1"/>
    <col min="7943" max="8188" width="11.42578125" style="69"/>
    <col min="8189" max="8189" width="6.42578125" style="69" bestFit="1" customWidth="1"/>
    <col min="8190" max="8190" width="24.140625" style="69" bestFit="1" customWidth="1"/>
    <col min="8191" max="8198" width="11.7109375" style="69" customWidth="1"/>
    <col min="8199" max="8444" width="11.42578125" style="69"/>
    <col min="8445" max="8445" width="6.42578125" style="69" bestFit="1" customWidth="1"/>
    <col min="8446" max="8446" width="24.140625" style="69" bestFit="1" customWidth="1"/>
    <col min="8447" max="8454" width="11.7109375" style="69" customWidth="1"/>
    <col min="8455" max="8700" width="11.42578125" style="69"/>
    <col min="8701" max="8701" width="6.42578125" style="69" bestFit="1" customWidth="1"/>
    <col min="8702" max="8702" width="24.140625" style="69" bestFit="1" customWidth="1"/>
    <col min="8703" max="8710" width="11.7109375" style="69" customWidth="1"/>
    <col min="8711" max="8956" width="11.42578125" style="69"/>
    <col min="8957" max="8957" width="6.42578125" style="69" bestFit="1" customWidth="1"/>
    <col min="8958" max="8958" width="24.140625" style="69" bestFit="1" customWidth="1"/>
    <col min="8959" max="8966" width="11.7109375" style="69" customWidth="1"/>
    <col min="8967" max="9212" width="11.42578125" style="69"/>
    <col min="9213" max="9213" width="6.42578125" style="69" bestFit="1" customWidth="1"/>
    <col min="9214" max="9214" width="24.140625" style="69" bestFit="1" customWidth="1"/>
    <col min="9215" max="9222" width="11.7109375" style="69" customWidth="1"/>
    <col min="9223" max="9468" width="11.42578125" style="69"/>
    <col min="9469" max="9469" width="6.42578125" style="69" bestFit="1" customWidth="1"/>
    <col min="9470" max="9470" width="24.140625" style="69" bestFit="1" customWidth="1"/>
    <col min="9471" max="9478" width="11.7109375" style="69" customWidth="1"/>
    <col min="9479" max="9724" width="11.42578125" style="69"/>
    <col min="9725" max="9725" width="6.42578125" style="69" bestFit="1" customWidth="1"/>
    <col min="9726" max="9726" width="24.140625" style="69" bestFit="1" customWidth="1"/>
    <col min="9727" max="9734" width="11.7109375" style="69" customWidth="1"/>
    <col min="9735" max="9980" width="11.42578125" style="69"/>
    <col min="9981" max="9981" width="6.42578125" style="69" bestFit="1" customWidth="1"/>
    <col min="9982" max="9982" width="24.140625" style="69" bestFit="1" customWidth="1"/>
    <col min="9983" max="9990" width="11.7109375" style="69" customWidth="1"/>
    <col min="9991" max="10236" width="11.42578125" style="69"/>
    <col min="10237" max="10237" width="6.42578125" style="69" bestFit="1" customWidth="1"/>
    <col min="10238" max="10238" width="24.140625" style="69" bestFit="1" customWidth="1"/>
    <col min="10239" max="10246" width="11.7109375" style="69" customWidth="1"/>
    <col min="10247" max="10492" width="11.42578125" style="69"/>
    <col min="10493" max="10493" width="6.42578125" style="69" bestFit="1" customWidth="1"/>
    <col min="10494" max="10494" width="24.140625" style="69" bestFit="1" customWidth="1"/>
    <col min="10495" max="10502" width="11.7109375" style="69" customWidth="1"/>
    <col min="10503" max="10748" width="11.42578125" style="69"/>
    <col min="10749" max="10749" width="6.42578125" style="69" bestFit="1" customWidth="1"/>
    <col min="10750" max="10750" width="24.140625" style="69" bestFit="1" customWidth="1"/>
    <col min="10751" max="10758" width="11.7109375" style="69" customWidth="1"/>
    <col min="10759" max="11004" width="11.42578125" style="69"/>
    <col min="11005" max="11005" width="6.42578125" style="69" bestFit="1" customWidth="1"/>
    <col min="11006" max="11006" width="24.140625" style="69" bestFit="1" customWidth="1"/>
    <col min="11007" max="11014" width="11.7109375" style="69" customWidth="1"/>
    <col min="11015" max="11260" width="11.42578125" style="69"/>
    <col min="11261" max="11261" width="6.42578125" style="69" bestFit="1" customWidth="1"/>
    <col min="11262" max="11262" width="24.140625" style="69" bestFit="1" customWidth="1"/>
    <col min="11263" max="11270" width="11.7109375" style="69" customWidth="1"/>
    <col min="11271" max="11516" width="11.42578125" style="69"/>
    <col min="11517" max="11517" width="6.42578125" style="69" bestFit="1" customWidth="1"/>
    <col min="11518" max="11518" width="24.140625" style="69" bestFit="1" customWidth="1"/>
    <col min="11519" max="11526" width="11.7109375" style="69" customWidth="1"/>
    <col min="11527" max="11772" width="11.42578125" style="69"/>
    <col min="11773" max="11773" width="6.42578125" style="69" bestFit="1" customWidth="1"/>
    <col min="11774" max="11774" width="24.140625" style="69" bestFit="1" customWidth="1"/>
    <col min="11775" max="11782" width="11.7109375" style="69" customWidth="1"/>
    <col min="11783" max="12028" width="11.42578125" style="69"/>
    <col min="12029" max="12029" width="6.42578125" style="69" bestFit="1" customWidth="1"/>
    <col min="12030" max="12030" width="24.140625" style="69" bestFit="1" customWidth="1"/>
    <col min="12031" max="12038" width="11.7109375" style="69" customWidth="1"/>
    <col min="12039" max="12284" width="11.42578125" style="69"/>
    <col min="12285" max="12285" width="6.42578125" style="69" bestFit="1" customWidth="1"/>
    <col min="12286" max="12286" width="24.140625" style="69" bestFit="1" customWidth="1"/>
    <col min="12287" max="12294" width="11.7109375" style="69" customWidth="1"/>
    <col min="12295" max="12540" width="11.42578125" style="69"/>
    <col min="12541" max="12541" width="6.42578125" style="69" bestFit="1" customWidth="1"/>
    <col min="12542" max="12542" width="24.140625" style="69" bestFit="1" customWidth="1"/>
    <col min="12543" max="12550" width="11.7109375" style="69" customWidth="1"/>
    <col min="12551" max="12796" width="11.42578125" style="69"/>
    <col min="12797" max="12797" width="6.42578125" style="69" bestFit="1" customWidth="1"/>
    <col min="12798" max="12798" width="24.140625" style="69" bestFit="1" customWidth="1"/>
    <col min="12799" max="12806" width="11.7109375" style="69" customWidth="1"/>
    <col min="12807" max="13052" width="11.42578125" style="69"/>
    <col min="13053" max="13053" width="6.42578125" style="69" bestFit="1" customWidth="1"/>
    <col min="13054" max="13054" width="24.140625" style="69" bestFit="1" customWidth="1"/>
    <col min="13055" max="13062" width="11.7109375" style="69" customWidth="1"/>
    <col min="13063" max="13308" width="11.42578125" style="69"/>
    <col min="13309" max="13309" width="6.42578125" style="69" bestFit="1" customWidth="1"/>
    <col min="13310" max="13310" width="24.140625" style="69" bestFit="1" customWidth="1"/>
    <col min="13311" max="13318" width="11.7109375" style="69" customWidth="1"/>
    <col min="13319" max="13564" width="11.42578125" style="69"/>
    <col min="13565" max="13565" width="6.42578125" style="69" bestFit="1" customWidth="1"/>
    <col min="13566" max="13566" width="24.140625" style="69" bestFit="1" customWidth="1"/>
    <col min="13567" max="13574" width="11.7109375" style="69" customWidth="1"/>
    <col min="13575" max="13820" width="11.42578125" style="69"/>
    <col min="13821" max="13821" width="6.42578125" style="69" bestFit="1" customWidth="1"/>
    <col min="13822" max="13822" width="24.140625" style="69" bestFit="1" customWidth="1"/>
    <col min="13823" max="13830" width="11.7109375" style="69" customWidth="1"/>
    <col min="13831" max="14076" width="11.42578125" style="69"/>
    <col min="14077" max="14077" width="6.42578125" style="69" bestFit="1" customWidth="1"/>
    <col min="14078" max="14078" width="24.140625" style="69" bestFit="1" customWidth="1"/>
    <col min="14079" max="14086" width="11.7109375" style="69" customWidth="1"/>
    <col min="14087" max="14332" width="11.42578125" style="69"/>
    <col min="14333" max="14333" width="6.42578125" style="69" bestFit="1" customWidth="1"/>
    <col min="14334" max="14334" width="24.140625" style="69" bestFit="1" customWidth="1"/>
    <col min="14335" max="14342" width="11.7109375" style="69" customWidth="1"/>
    <col min="14343" max="14588" width="11.42578125" style="69"/>
    <col min="14589" max="14589" width="6.42578125" style="69" bestFit="1" customWidth="1"/>
    <col min="14590" max="14590" width="24.140625" style="69" bestFit="1" customWidth="1"/>
    <col min="14591" max="14598" width="11.7109375" style="69" customWidth="1"/>
    <col min="14599" max="14844" width="11.42578125" style="69"/>
    <col min="14845" max="14845" width="6.42578125" style="69" bestFit="1" customWidth="1"/>
    <col min="14846" max="14846" width="24.140625" style="69" bestFit="1" customWidth="1"/>
    <col min="14847" max="14854" width="11.7109375" style="69" customWidth="1"/>
    <col min="14855" max="15100" width="11.42578125" style="69"/>
    <col min="15101" max="15101" width="6.42578125" style="69" bestFit="1" customWidth="1"/>
    <col min="15102" max="15102" width="24.140625" style="69" bestFit="1" customWidth="1"/>
    <col min="15103" max="15110" width="11.7109375" style="69" customWidth="1"/>
    <col min="15111" max="15356" width="11.42578125" style="69"/>
    <col min="15357" max="15357" width="6.42578125" style="69" bestFit="1" customWidth="1"/>
    <col min="15358" max="15358" width="24.140625" style="69" bestFit="1" customWidth="1"/>
    <col min="15359" max="15366" width="11.7109375" style="69" customWidth="1"/>
    <col min="15367" max="15612" width="11.42578125" style="69"/>
    <col min="15613" max="15613" width="6.42578125" style="69" bestFit="1" customWidth="1"/>
    <col min="15614" max="15614" width="24.140625" style="69" bestFit="1" customWidth="1"/>
    <col min="15615" max="15622" width="11.7109375" style="69" customWidth="1"/>
    <col min="15623" max="15868" width="11.42578125" style="69"/>
    <col min="15869" max="15869" width="6.42578125" style="69" bestFit="1" customWidth="1"/>
    <col min="15870" max="15870" width="24.140625" style="69" bestFit="1" customWidth="1"/>
    <col min="15871" max="15878" width="11.7109375" style="69" customWidth="1"/>
    <col min="15879" max="16124" width="11.42578125" style="69"/>
    <col min="16125" max="16125" width="6.42578125" style="69" bestFit="1" customWidth="1"/>
    <col min="16126" max="16126" width="24.140625" style="69" bestFit="1" customWidth="1"/>
    <col min="16127" max="16134" width="11.7109375" style="69" customWidth="1"/>
    <col min="16135" max="16384" width="11.42578125" style="69"/>
  </cols>
  <sheetData>
    <row r="1" spans="1:11" s="40" customFormat="1" ht="15" x14ac:dyDescent="0.25">
      <c r="A1" s="66" t="s">
        <v>107</v>
      </c>
      <c r="E1" s="99"/>
    </row>
    <row r="2" spans="1:11" s="40" customFormat="1" ht="15" x14ac:dyDescent="0.25">
      <c r="E2" s="99"/>
    </row>
    <row r="3" spans="1:11" s="40" customFormat="1" ht="15" x14ac:dyDescent="0.25">
      <c r="A3" s="40" t="s">
        <v>6</v>
      </c>
      <c r="B3" s="40" t="s">
        <v>111</v>
      </c>
      <c r="E3" s="99">
        <f>360000*0.15*10/12</f>
        <v>45000</v>
      </c>
    </row>
    <row r="4" spans="1:11" s="40" customFormat="1" ht="15" x14ac:dyDescent="0.25">
      <c r="B4" s="40" t="s">
        <v>112</v>
      </c>
      <c r="E4" s="99">
        <f>180000*0.125*10/12</f>
        <v>18750</v>
      </c>
    </row>
    <row r="5" spans="1:11" s="108" customFormat="1" ht="18.75" x14ac:dyDescent="0.3">
      <c r="A5" s="40"/>
      <c r="B5" s="40" t="s">
        <v>113</v>
      </c>
      <c r="C5" s="40"/>
      <c r="D5" s="40"/>
      <c r="E5" s="109">
        <f>SUM(E3:E4)</f>
        <v>63750</v>
      </c>
      <c r="G5" s="133" t="s">
        <v>159</v>
      </c>
      <c r="H5" s="134"/>
      <c r="I5" s="135"/>
      <c r="J5" s="40"/>
      <c r="K5" s="40"/>
    </row>
    <row r="6" spans="1:11" s="40" customFormat="1" ht="15" x14ac:dyDescent="0.25">
      <c r="E6" s="99"/>
    </row>
    <row r="7" spans="1:11" s="40" customFormat="1" ht="15" x14ac:dyDescent="0.25">
      <c r="A7" s="40" t="s">
        <v>7</v>
      </c>
      <c r="E7" s="99"/>
    </row>
    <row r="8" spans="1:11" ht="15.75" x14ac:dyDescent="0.25">
      <c r="A8" s="122" t="s">
        <v>143</v>
      </c>
      <c r="B8" s="67" t="s">
        <v>158</v>
      </c>
      <c r="C8" s="132" t="s">
        <v>0</v>
      </c>
      <c r="D8" s="131"/>
      <c r="E8" s="131" t="s">
        <v>1</v>
      </c>
      <c r="F8" s="131"/>
      <c r="G8" s="131" t="s">
        <v>2</v>
      </c>
      <c r="H8" s="131"/>
      <c r="I8" s="131" t="s">
        <v>3</v>
      </c>
      <c r="J8" s="131"/>
      <c r="K8" s="68"/>
    </row>
    <row r="9" spans="1:11" ht="15.75" x14ac:dyDescent="0.25">
      <c r="A9" s="123" t="s">
        <v>144</v>
      </c>
      <c r="B9" s="70"/>
      <c r="C9" s="71" t="s">
        <v>4</v>
      </c>
      <c r="D9" s="72" t="s">
        <v>5</v>
      </c>
      <c r="E9" s="72" t="s">
        <v>4</v>
      </c>
      <c r="F9" s="72" t="s">
        <v>5</v>
      </c>
      <c r="G9" s="72" t="s">
        <v>4</v>
      </c>
      <c r="H9" s="72" t="s">
        <v>5</v>
      </c>
      <c r="I9" s="72" t="s">
        <v>4</v>
      </c>
      <c r="J9" s="73" t="s">
        <v>5</v>
      </c>
      <c r="K9" s="68"/>
    </row>
    <row r="10" spans="1:11" s="40" customFormat="1" ht="15" x14ac:dyDescent="0.25">
      <c r="A10" s="74">
        <v>1220</v>
      </c>
      <c r="B10" s="75" t="s">
        <v>23</v>
      </c>
      <c r="C10" s="76">
        <v>243000</v>
      </c>
      <c r="D10" s="77"/>
      <c r="E10" s="78"/>
      <c r="F10" s="79">
        <f>E25</f>
        <v>9000</v>
      </c>
      <c r="G10" s="80"/>
      <c r="H10" s="81"/>
      <c r="I10" s="80">
        <f>C10-F10</f>
        <v>234000</v>
      </c>
      <c r="J10" s="81"/>
      <c r="K10" s="82"/>
    </row>
    <row r="11" spans="1:11" s="40" customFormat="1" ht="15" x14ac:dyDescent="0.25">
      <c r="A11" s="83">
        <v>1240</v>
      </c>
      <c r="B11" s="84" t="s">
        <v>108</v>
      </c>
      <c r="C11" s="85">
        <v>123750</v>
      </c>
      <c r="D11" s="86"/>
      <c r="E11" s="87"/>
      <c r="F11" s="88">
        <f>E26</f>
        <v>3750</v>
      </c>
      <c r="G11" s="89"/>
      <c r="H11" s="90"/>
      <c r="I11" s="89">
        <f>C11-F11</f>
        <v>120000</v>
      </c>
      <c r="J11" s="90"/>
    </row>
    <row r="12" spans="1:11" s="40" customFormat="1" ht="15" x14ac:dyDescent="0.25">
      <c r="A12" s="83">
        <v>1400</v>
      </c>
      <c r="B12" s="84" t="s">
        <v>10</v>
      </c>
      <c r="C12" s="85">
        <v>850000</v>
      </c>
      <c r="D12" s="86"/>
      <c r="E12" s="87"/>
      <c r="F12" s="88">
        <v>75000</v>
      </c>
      <c r="G12" s="89"/>
      <c r="H12" s="90"/>
      <c r="I12" s="89">
        <f>C12-F12</f>
        <v>775000</v>
      </c>
      <c r="J12" s="90"/>
    </row>
    <row r="13" spans="1:11" s="40" customFormat="1" ht="15" x14ac:dyDescent="0.25">
      <c r="A13" s="83"/>
      <c r="B13" s="91"/>
      <c r="C13" s="85"/>
      <c r="D13" s="86"/>
      <c r="E13" s="87"/>
      <c r="F13" s="88"/>
      <c r="G13" s="89"/>
      <c r="H13" s="90"/>
      <c r="I13" s="89"/>
      <c r="J13" s="90"/>
    </row>
    <row r="14" spans="1:11" s="40" customFormat="1" ht="15" x14ac:dyDescent="0.25">
      <c r="A14" s="83">
        <v>2960</v>
      </c>
      <c r="B14" s="92" t="s">
        <v>109</v>
      </c>
      <c r="C14" s="84"/>
      <c r="D14" s="86"/>
      <c r="E14" s="87"/>
      <c r="F14" s="88">
        <v>14000</v>
      </c>
      <c r="G14" s="89"/>
      <c r="H14" s="90"/>
      <c r="I14" s="89"/>
      <c r="J14" s="90">
        <f>F14</f>
        <v>14000</v>
      </c>
    </row>
    <row r="15" spans="1:11" s="40" customFormat="1" ht="15" x14ac:dyDescent="0.25">
      <c r="A15" s="93"/>
      <c r="B15" s="94"/>
      <c r="C15" s="95"/>
      <c r="D15" s="86"/>
      <c r="E15" s="87"/>
      <c r="F15" s="96"/>
      <c r="G15" s="89"/>
      <c r="H15" s="90"/>
      <c r="I15" s="89"/>
      <c r="J15" s="90"/>
    </row>
    <row r="16" spans="1:11" s="40" customFormat="1" ht="15" x14ac:dyDescent="0.25">
      <c r="A16" s="93">
        <v>4000</v>
      </c>
      <c r="B16" s="97" t="s">
        <v>14</v>
      </c>
      <c r="C16" s="95">
        <v>5225000</v>
      </c>
      <c r="D16" s="86"/>
      <c r="E16" s="98"/>
      <c r="F16" s="96"/>
      <c r="G16" s="89">
        <f>C16</f>
        <v>5225000</v>
      </c>
      <c r="H16" s="90"/>
      <c r="I16" s="89"/>
      <c r="J16" s="90"/>
    </row>
    <row r="17" spans="1:11" s="40" customFormat="1" ht="15" x14ac:dyDescent="0.25">
      <c r="A17" s="93">
        <v>4003</v>
      </c>
      <c r="B17" s="97" t="s">
        <v>110</v>
      </c>
      <c r="C17" s="95"/>
      <c r="D17" s="86">
        <v>40000</v>
      </c>
      <c r="E17" s="98">
        <f>F12</f>
        <v>75000</v>
      </c>
      <c r="F17" s="96"/>
      <c r="G17" s="89">
        <f>E17-D17</f>
        <v>35000</v>
      </c>
      <c r="H17" s="90"/>
      <c r="I17" s="89"/>
      <c r="J17" s="90"/>
    </row>
    <row r="18" spans="1:11" s="40" customFormat="1" ht="15" x14ac:dyDescent="0.25">
      <c r="A18" s="93"/>
      <c r="B18" s="97"/>
      <c r="C18" s="95"/>
      <c r="D18" s="86"/>
      <c r="E18" s="98"/>
      <c r="F18" s="96"/>
      <c r="G18" s="89"/>
      <c r="H18" s="90"/>
      <c r="I18" s="89"/>
      <c r="J18" s="90"/>
    </row>
    <row r="19" spans="1:11" s="40" customFormat="1" ht="15" x14ac:dyDescent="0.25">
      <c r="A19" s="93">
        <v>6010</v>
      </c>
      <c r="B19" s="97" t="s">
        <v>28</v>
      </c>
      <c r="C19" s="95">
        <v>63750</v>
      </c>
      <c r="D19" s="86"/>
      <c r="E19" s="98">
        <f>F10+F11</f>
        <v>12750</v>
      </c>
      <c r="F19" s="96"/>
      <c r="G19" s="89">
        <f>SUM(C19:E19)</f>
        <v>76500</v>
      </c>
      <c r="H19" s="90"/>
      <c r="I19" s="89"/>
      <c r="J19" s="90"/>
    </row>
    <row r="20" spans="1:11" s="40" customFormat="1" ht="15" x14ac:dyDescent="0.25">
      <c r="A20" s="93">
        <v>6300</v>
      </c>
      <c r="B20" s="97" t="s">
        <v>15</v>
      </c>
      <c r="C20" s="95">
        <f>14000*11</f>
        <v>154000</v>
      </c>
      <c r="D20" s="86"/>
      <c r="E20" s="98">
        <v>14000</v>
      </c>
      <c r="F20" s="96"/>
      <c r="G20" s="89">
        <f t="shared" ref="G20" si="0">SUM(C20:E20)</f>
        <v>168000</v>
      </c>
      <c r="H20" s="90"/>
      <c r="I20" s="89"/>
      <c r="J20" s="90"/>
    </row>
    <row r="21" spans="1:11" s="40" customFormat="1" ht="15" x14ac:dyDescent="0.25">
      <c r="A21" s="93"/>
      <c r="B21" s="97"/>
      <c r="C21" s="95"/>
      <c r="D21" s="86"/>
      <c r="E21" s="87"/>
      <c r="F21" s="96"/>
      <c r="G21" s="89"/>
      <c r="H21" s="90"/>
      <c r="I21" s="89"/>
      <c r="J21" s="90"/>
    </row>
    <row r="22" spans="1:11" s="40" customFormat="1" ht="15" x14ac:dyDescent="0.25">
      <c r="A22" s="100"/>
      <c r="B22" s="101"/>
      <c r="C22" s="102"/>
      <c r="D22" s="103"/>
      <c r="E22" s="104"/>
      <c r="F22" s="105"/>
      <c r="G22" s="106"/>
      <c r="H22" s="107"/>
      <c r="I22" s="106"/>
      <c r="J22" s="107"/>
    </row>
    <row r="23" spans="1:11" s="40" customFormat="1" ht="15" x14ac:dyDescent="0.25">
      <c r="A23" s="110"/>
      <c r="B23" s="111"/>
      <c r="C23" s="99"/>
      <c r="D23" s="99"/>
      <c r="E23" s="99"/>
      <c r="F23" s="99"/>
      <c r="G23" s="99"/>
      <c r="H23" s="99"/>
      <c r="I23" s="99"/>
      <c r="J23" s="99"/>
    </row>
    <row r="24" spans="1:11" s="40" customFormat="1" ht="15" x14ac:dyDescent="0.25">
      <c r="A24" s="110"/>
      <c r="B24" s="112" t="s">
        <v>114</v>
      </c>
      <c r="C24" s="99"/>
      <c r="D24" s="99"/>
      <c r="E24" s="99"/>
      <c r="F24" s="99"/>
      <c r="G24" s="99"/>
      <c r="H24" s="99"/>
      <c r="I24" s="99"/>
      <c r="J24" s="99"/>
    </row>
    <row r="25" spans="1:11" s="40" customFormat="1" ht="15" x14ac:dyDescent="0.25">
      <c r="A25" s="99"/>
      <c r="B25" s="99" t="s">
        <v>115</v>
      </c>
      <c r="C25" s="99"/>
      <c r="D25" s="99"/>
      <c r="E25" s="99">
        <f>360000*0.15*2/12</f>
        <v>9000</v>
      </c>
      <c r="F25" s="99"/>
      <c r="G25" s="99"/>
      <c r="H25" s="99"/>
      <c r="I25" s="99"/>
      <c r="J25" s="99"/>
    </row>
    <row r="26" spans="1:11" s="40" customFormat="1" ht="15" x14ac:dyDescent="0.25">
      <c r="A26" s="99"/>
      <c r="B26" s="99" t="s">
        <v>116</v>
      </c>
      <c r="C26" s="99"/>
      <c r="D26" s="99"/>
      <c r="E26" s="99">
        <f>180000*0.125*2/12</f>
        <v>3750</v>
      </c>
      <c r="F26" s="99"/>
      <c r="G26" s="99"/>
      <c r="H26" s="99"/>
      <c r="I26" s="99"/>
      <c r="J26" s="99"/>
    </row>
    <row r="27" spans="1:11" s="108" customFormat="1" ht="18.75" x14ac:dyDescent="0.3">
      <c r="A27" s="99"/>
      <c r="B27" s="99" t="s">
        <v>117</v>
      </c>
      <c r="C27" s="99"/>
      <c r="D27" s="99"/>
      <c r="E27" s="109">
        <f>SUM(E25:E26)</f>
        <v>12750</v>
      </c>
      <c r="F27" s="99"/>
      <c r="G27" s="99"/>
      <c r="H27" s="116"/>
      <c r="I27" s="99"/>
      <c r="J27" s="99"/>
      <c r="K27" s="40"/>
    </row>
    <row r="28" spans="1:11" s="40" customFormat="1" ht="15" x14ac:dyDescent="0.25">
      <c r="A28" s="99"/>
      <c r="B28" s="99"/>
      <c r="C28" s="99"/>
      <c r="D28" s="99"/>
      <c r="E28" s="99"/>
      <c r="F28" s="99"/>
      <c r="G28" s="99"/>
      <c r="H28" s="116"/>
      <c r="I28" s="99"/>
      <c r="J28" s="99"/>
    </row>
    <row r="29" spans="1:11" s="40" customFormat="1" ht="15" x14ac:dyDescent="0.25">
      <c r="A29" s="99"/>
      <c r="B29" s="99" t="s">
        <v>118</v>
      </c>
      <c r="C29" s="99"/>
      <c r="D29" s="99">
        <f>C20/11</f>
        <v>14000</v>
      </c>
      <c r="E29" s="99"/>
      <c r="F29" s="99"/>
      <c r="G29" s="99"/>
      <c r="H29" s="99"/>
      <c r="I29" s="99"/>
      <c r="J29" s="99"/>
    </row>
    <row r="30" spans="1:11" s="40" customFormat="1" ht="15" x14ac:dyDescent="0.25">
      <c r="A30" s="99"/>
      <c r="B30" s="99" t="s">
        <v>119</v>
      </c>
      <c r="C30" s="99"/>
      <c r="D30" s="99"/>
      <c r="E30" s="99"/>
      <c r="F30" s="99"/>
      <c r="G30" s="99"/>
      <c r="H30" s="99"/>
      <c r="I30" s="99"/>
      <c r="J30" s="99"/>
    </row>
    <row r="31" spans="1:11" s="40" customFormat="1" ht="15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</row>
    <row r="32" spans="1:11" s="40" customFormat="1" ht="15" x14ac:dyDescent="0.25">
      <c r="A32" s="99" t="s">
        <v>8</v>
      </c>
      <c r="B32" s="99" t="s">
        <v>120</v>
      </c>
      <c r="D32" s="99">
        <f>C12</f>
        <v>850000</v>
      </c>
      <c r="E32" s="99"/>
      <c r="F32" s="99"/>
      <c r="G32" s="99"/>
      <c r="H32" s="99"/>
      <c r="I32" s="99"/>
      <c r="J32" s="99"/>
    </row>
    <row r="33" spans="1:11" s="40" customFormat="1" ht="15" x14ac:dyDescent="0.25">
      <c r="A33" s="113" t="s">
        <v>81</v>
      </c>
      <c r="B33" s="99" t="s">
        <v>121</v>
      </c>
      <c r="C33" s="99"/>
      <c r="D33" s="99">
        <v>40000</v>
      </c>
      <c r="E33" s="99"/>
      <c r="F33" s="99"/>
      <c r="G33" s="99"/>
      <c r="H33" s="99"/>
      <c r="I33" s="99"/>
      <c r="J33" s="99"/>
    </row>
    <row r="34" spans="1:11" s="108" customFormat="1" ht="18.75" x14ac:dyDescent="0.3">
      <c r="A34" s="114" t="s">
        <v>83</v>
      </c>
      <c r="B34" s="99" t="s">
        <v>122</v>
      </c>
      <c r="C34" s="99"/>
      <c r="D34" s="109">
        <f>D32-D33</f>
        <v>810000</v>
      </c>
      <c r="E34" s="99"/>
      <c r="F34" s="99"/>
      <c r="G34" s="99"/>
      <c r="H34" s="99"/>
      <c r="I34" s="99"/>
      <c r="J34" s="99"/>
      <c r="K34" s="40"/>
    </row>
    <row r="35" spans="1:11" s="40" customFormat="1" ht="15" x14ac:dyDescent="0.25">
      <c r="A35" s="99"/>
      <c r="B35" s="99"/>
      <c r="C35" s="99"/>
      <c r="D35" s="99"/>
      <c r="E35" s="99"/>
      <c r="F35" s="99"/>
      <c r="G35" s="99"/>
      <c r="H35" s="99"/>
      <c r="I35" s="99"/>
      <c r="J35" s="99"/>
    </row>
    <row r="36" spans="1:11" s="40" customFormat="1" ht="15" x14ac:dyDescent="0.25">
      <c r="A36" s="99" t="s">
        <v>17</v>
      </c>
      <c r="B36" s="99" t="s">
        <v>123</v>
      </c>
      <c r="C36" s="99"/>
      <c r="D36" s="115">
        <f>SUM(G16:G17)</f>
        <v>5260000</v>
      </c>
      <c r="E36" s="99"/>
      <c r="F36" s="99"/>
      <c r="G36" s="99"/>
      <c r="H36" s="99"/>
      <c r="I36" s="99"/>
      <c r="J36" s="99"/>
    </row>
    <row r="37" spans="1:11" s="40" customFormat="1" ht="15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</row>
    <row r="38" spans="1:11" s="40" customFormat="1" ht="15" x14ac:dyDescent="0.25">
      <c r="A38" s="99"/>
      <c r="B38" s="99" t="s">
        <v>150</v>
      </c>
      <c r="C38" s="99"/>
      <c r="D38" s="99"/>
      <c r="E38" s="99"/>
      <c r="F38" s="99"/>
      <c r="G38" s="99"/>
      <c r="H38" s="99"/>
      <c r="I38" s="99"/>
      <c r="J38" s="99"/>
    </row>
    <row r="39" spans="1:11" s="40" customFormat="1" ht="15" x14ac:dyDescent="0.25">
      <c r="A39" s="99"/>
      <c r="B39" s="99" t="s">
        <v>147</v>
      </c>
      <c r="C39" s="99"/>
      <c r="D39" s="99">
        <v>5225000</v>
      </c>
      <c r="E39" s="99"/>
      <c r="F39" s="99"/>
      <c r="G39" s="99"/>
      <c r="H39" s="99"/>
      <c r="I39" s="99"/>
      <c r="J39" s="99"/>
    </row>
    <row r="40" spans="1:11" s="40" customFormat="1" ht="15" x14ac:dyDescent="0.25">
      <c r="A40" s="99"/>
      <c r="B40" s="99" t="s">
        <v>148</v>
      </c>
      <c r="C40" s="99"/>
      <c r="D40" s="99">
        <v>35000</v>
      </c>
      <c r="E40" s="99"/>
      <c r="F40" s="99"/>
      <c r="G40" s="99"/>
      <c r="H40" s="99"/>
      <c r="I40" s="99"/>
      <c r="J40" s="99"/>
    </row>
    <row r="41" spans="1:11" s="23" customFormat="1" ht="20.25" x14ac:dyDescent="0.3">
      <c r="A41" s="99"/>
      <c r="B41" s="99" t="s">
        <v>149</v>
      </c>
      <c r="C41" s="99"/>
      <c r="D41" s="109">
        <f>SUM(D39:D40)</f>
        <v>5260000</v>
      </c>
      <c r="E41" s="99"/>
      <c r="F41" s="99"/>
      <c r="G41" s="99"/>
      <c r="H41" s="99"/>
      <c r="I41" s="99"/>
      <c r="J41" s="99"/>
    </row>
    <row r="42" spans="1:11" s="40" customFormat="1" ht="15" x14ac:dyDescent="0.25">
      <c r="A42" s="99"/>
      <c r="B42" s="99"/>
      <c r="C42" s="99"/>
      <c r="D42" s="99"/>
      <c r="E42" s="99"/>
      <c r="F42" s="99"/>
      <c r="G42" s="99"/>
      <c r="H42" s="99"/>
      <c r="I42" s="99"/>
      <c r="J42" s="99"/>
    </row>
    <row r="43" spans="1:11" s="40" customFormat="1" ht="15" x14ac:dyDescent="0.25">
      <c r="A43" s="99"/>
      <c r="B43" s="99"/>
      <c r="C43" s="99"/>
      <c r="D43" s="99"/>
      <c r="E43" s="99"/>
      <c r="F43" s="99"/>
      <c r="G43" s="99"/>
      <c r="H43" s="99"/>
      <c r="I43" s="99"/>
      <c r="J43" s="99"/>
    </row>
    <row r="44" spans="1:11" s="40" customFormat="1" ht="15" x14ac:dyDescent="0.25">
      <c r="A44" s="99"/>
      <c r="B44" s="99"/>
      <c r="C44" s="99"/>
      <c r="D44" s="99"/>
      <c r="E44" s="99"/>
      <c r="F44" s="99"/>
      <c r="G44" s="99"/>
      <c r="H44" s="99"/>
      <c r="I44" s="99"/>
      <c r="J44" s="99"/>
    </row>
    <row r="45" spans="1:11" s="40" customFormat="1" ht="15" x14ac:dyDescent="0.25"/>
    <row r="46" spans="1:11" s="40" customFormat="1" ht="15" x14ac:dyDescent="0.25"/>
    <row r="47" spans="1:11" s="40" customFormat="1" ht="15" x14ac:dyDescent="0.25"/>
    <row r="48" spans="1:11" s="40" customFormat="1" ht="15" x14ac:dyDescent="0.25"/>
    <row r="49" s="40" customFormat="1" ht="15" x14ac:dyDescent="0.25"/>
    <row r="50" s="40" customFormat="1" ht="15" x14ac:dyDescent="0.25"/>
    <row r="51" s="6" customFormat="1" ht="15.75" x14ac:dyDescent="0.25"/>
    <row r="52" s="6" customFormat="1" ht="15.75" x14ac:dyDescent="0.25"/>
    <row r="53" s="6" customFormat="1" ht="15.75" x14ac:dyDescent="0.25"/>
    <row r="54" s="6" customFormat="1" ht="15.75" x14ac:dyDescent="0.25"/>
    <row r="55" s="6" customFormat="1" ht="15.75" x14ac:dyDescent="0.25"/>
    <row r="56" s="6" customFormat="1" ht="15.75" x14ac:dyDescent="0.25"/>
    <row r="57" s="6" customFormat="1" ht="15.75" x14ac:dyDescent="0.25"/>
    <row r="58" s="6" customFormat="1" ht="15.75" x14ac:dyDescent="0.25"/>
  </sheetData>
  <mergeCells count="5">
    <mergeCell ref="G5:I5"/>
    <mergeCell ref="C8:D8"/>
    <mergeCell ref="E8:F8"/>
    <mergeCell ref="G8:H8"/>
    <mergeCell ref="I8:J8"/>
  </mergeCells>
  <pageMargins left="0.78740157480314965" right="0.78740157480314965" top="0.59055118110236227" bottom="0.19685039370078741" header="0.51181102362204722" footer="0.51181102362204722"/>
  <pageSetup paperSize="9" orientation="landscape" r:id="rId1"/>
  <headerFooter alignWithMargins="0">
    <oddHeader>&amp;COppgave 5.19</oddHeader>
    <oddFooter>&amp;CSide &amp;P av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06"/>
  <sheetViews>
    <sheetView showGridLines="0" showZeros="0" tabSelected="1" workbookViewId="0">
      <selection activeCell="E48" sqref="E48"/>
    </sheetView>
  </sheetViews>
  <sheetFormatPr baseColWidth="10" defaultRowHeight="15.75" x14ac:dyDescent="0.25"/>
  <cols>
    <col min="1" max="1" width="6.5703125" style="41" customWidth="1"/>
    <col min="2" max="2" width="21.85546875" style="41" bestFit="1" customWidth="1"/>
    <col min="3" max="10" width="11.42578125" style="65"/>
    <col min="11" max="11" width="17.140625" style="117" bestFit="1" customWidth="1"/>
    <col min="12" max="23" width="11.42578125" style="6"/>
    <col min="24" max="24" width="11.42578125" style="69"/>
    <col min="25" max="16384" width="11.42578125" style="41"/>
  </cols>
  <sheetData>
    <row r="1" spans="1:13" s="6" customFormat="1" x14ac:dyDescent="0.25">
      <c r="A1" s="27" t="s">
        <v>138</v>
      </c>
      <c r="C1" s="28"/>
      <c r="D1" s="28"/>
      <c r="E1" s="28"/>
      <c r="F1" s="28"/>
      <c r="G1" s="28"/>
      <c r="H1" s="28"/>
      <c r="I1" s="28"/>
      <c r="J1" s="28"/>
      <c r="K1" s="117"/>
    </row>
    <row r="2" spans="1:13" s="6" customFormat="1" x14ac:dyDescent="0.25">
      <c r="C2" s="28"/>
      <c r="D2" s="28"/>
      <c r="E2" s="28"/>
      <c r="F2" s="28"/>
      <c r="G2" s="28"/>
      <c r="H2" s="28"/>
      <c r="I2" s="28"/>
      <c r="J2" s="28"/>
      <c r="K2" s="117"/>
    </row>
    <row r="3" spans="1:13" x14ac:dyDescent="0.25">
      <c r="A3" s="122" t="s">
        <v>143</v>
      </c>
      <c r="B3" s="37" t="s">
        <v>158</v>
      </c>
      <c r="C3" s="129" t="s">
        <v>0</v>
      </c>
      <c r="D3" s="130"/>
      <c r="E3" s="130" t="s">
        <v>1</v>
      </c>
      <c r="F3" s="130"/>
      <c r="G3" s="130" t="s">
        <v>2</v>
      </c>
      <c r="H3" s="130"/>
      <c r="I3" s="130" t="s">
        <v>3</v>
      </c>
      <c r="J3" s="130"/>
      <c r="L3" s="27"/>
    </row>
    <row r="4" spans="1:13" x14ac:dyDescent="0.25">
      <c r="A4" s="123" t="s">
        <v>144</v>
      </c>
      <c r="B4" s="42"/>
      <c r="C4" s="35" t="s">
        <v>4</v>
      </c>
      <c r="D4" s="7" t="s">
        <v>5</v>
      </c>
      <c r="E4" s="7" t="s">
        <v>4</v>
      </c>
      <c r="F4" s="7" t="s">
        <v>5</v>
      </c>
      <c r="G4" s="7" t="s">
        <v>4</v>
      </c>
      <c r="H4" s="7" t="s">
        <v>5</v>
      </c>
      <c r="I4" s="7" t="s">
        <v>4</v>
      </c>
      <c r="J4" s="7" t="s">
        <v>5</v>
      </c>
    </row>
    <row r="5" spans="1:13" x14ac:dyDescent="0.25">
      <c r="A5" s="20">
        <v>1220</v>
      </c>
      <c r="B5" s="21" t="s">
        <v>124</v>
      </c>
      <c r="C5" s="8">
        <v>425000</v>
      </c>
      <c r="D5" s="9"/>
      <c r="E5" s="8"/>
      <c r="F5" s="9">
        <f>F33</f>
        <v>70000</v>
      </c>
      <c r="G5" s="8"/>
      <c r="H5" s="9"/>
      <c r="I5" s="8">
        <f>C5-F5</f>
        <v>355000</v>
      </c>
      <c r="J5" s="9"/>
    </row>
    <row r="6" spans="1:13" x14ac:dyDescent="0.25">
      <c r="A6" s="20">
        <v>1240</v>
      </c>
      <c r="B6" s="21" t="s">
        <v>108</v>
      </c>
      <c r="C6" s="33">
        <v>90000</v>
      </c>
      <c r="D6" s="34"/>
      <c r="E6" s="33"/>
      <c r="F6" s="34">
        <f>C6*0.25</f>
        <v>22500</v>
      </c>
      <c r="G6" s="33"/>
      <c r="H6" s="34"/>
      <c r="I6" s="33">
        <f>C6-F6</f>
        <v>67500</v>
      </c>
      <c r="J6" s="34"/>
    </row>
    <row r="7" spans="1:13" x14ac:dyDescent="0.25">
      <c r="A7" s="14">
        <v>1400</v>
      </c>
      <c r="B7" s="24" t="s">
        <v>10</v>
      </c>
      <c r="C7" s="10">
        <v>48000</v>
      </c>
      <c r="D7" s="11"/>
      <c r="E7" s="10"/>
      <c r="F7" s="11">
        <v>3000</v>
      </c>
      <c r="G7" s="10"/>
      <c r="H7" s="11"/>
      <c r="I7" s="10">
        <f>C7+E7-F7</f>
        <v>45000</v>
      </c>
      <c r="J7" s="11"/>
      <c r="M7" s="28"/>
    </row>
    <row r="8" spans="1:13" x14ac:dyDescent="0.25">
      <c r="A8" s="14">
        <v>1900</v>
      </c>
      <c r="B8" s="24" t="s">
        <v>11</v>
      </c>
      <c r="C8" s="10">
        <v>1000</v>
      </c>
      <c r="D8" s="11"/>
      <c r="E8" s="10"/>
      <c r="F8" s="11"/>
      <c r="G8" s="10"/>
      <c r="H8" s="11"/>
      <c r="I8" s="10">
        <f t="shared" ref="I8:I9" si="0">C8+E8-F8</f>
        <v>1000</v>
      </c>
      <c r="J8" s="11"/>
      <c r="M8" s="28"/>
    </row>
    <row r="9" spans="1:13" x14ac:dyDescent="0.25">
      <c r="A9" s="14">
        <v>1920</v>
      </c>
      <c r="B9" s="24" t="s">
        <v>9</v>
      </c>
      <c r="C9" s="10">
        <v>818700</v>
      </c>
      <c r="D9" s="11"/>
      <c r="E9" s="10"/>
      <c r="F9" s="11"/>
      <c r="G9" s="10"/>
      <c r="H9" s="11"/>
      <c r="I9" s="10">
        <f t="shared" si="0"/>
        <v>818700</v>
      </c>
      <c r="J9" s="11"/>
      <c r="K9" s="121"/>
    </row>
    <row r="10" spans="1:13" x14ac:dyDescent="0.25">
      <c r="A10" s="14">
        <v>2050</v>
      </c>
      <c r="B10" s="24" t="s">
        <v>12</v>
      </c>
      <c r="C10" s="10"/>
      <c r="D10" s="11">
        <v>400600</v>
      </c>
      <c r="E10" s="10"/>
      <c r="F10" s="11">
        <f>E24</f>
        <v>534600</v>
      </c>
      <c r="G10" s="10"/>
      <c r="H10" s="11"/>
      <c r="I10" s="10"/>
      <c r="J10" s="11">
        <f>D10-E10+F10</f>
        <v>935200</v>
      </c>
    </row>
    <row r="11" spans="1:13" x14ac:dyDescent="0.25">
      <c r="A11" s="14">
        <v>2220</v>
      </c>
      <c r="B11" s="24" t="s">
        <v>36</v>
      </c>
      <c r="C11" s="10"/>
      <c r="D11" s="11">
        <v>340000</v>
      </c>
      <c r="E11" s="10"/>
      <c r="F11" s="11"/>
      <c r="G11" s="10"/>
      <c r="H11" s="11"/>
      <c r="I11" s="10"/>
      <c r="J11" s="11">
        <f>D11</f>
        <v>340000</v>
      </c>
    </row>
    <row r="12" spans="1:13" x14ac:dyDescent="0.25">
      <c r="A12" s="14">
        <v>2950</v>
      </c>
      <c r="B12" s="24" t="s">
        <v>109</v>
      </c>
      <c r="C12" s="10"/>
      <c r="D12" s="11"/>
      <c r="E12" s="10"/>
      <c r="F12" s="11">
        <v>12000</v>
      </c>
      <c r="G12" s="10"/>
      <c r="H12" s="11"/>
      <c r="I12" s="10"/>
      <c r="J12" s="11">
        <f>F12</f>
        <v>12000</v>
      </c>
    </row>
    <row r="13" spans="1:13" x14ac:dyDescent="0.25">
      <c r="A13" s="14">
        <v>3000</v>
      </c>
      <c r="B13" s="24" t="s">
        <v>37</v>
      </c>
      <c r="C13" s="10"/>
      <c r="D13" s="11">
        <v>3854000</v>
      </c>
      <c r="E13" s="10"/>
      <c r="F13" s="11"/>
      <c r="G13" s="10"/>
      <c r="H13" s="11">
        <f>D13</f>
        <v>3854000</v>
      </c>
      <c r="I13" s="10"/>
      <c r="J13" s="11"/>
    </row>
    <row r="14" spans="1:13" x14ac:dyDescent="0.25">
      <c r="A14" s="14">
        <v>4000</v>
      </c>
      <c r="B14" s="24" t="s">
        <v>14</v>
      </c>
      <c r="C14" s="10">
        <v>2780000</v>
      </c>
      <c r="D14" s="11"/>
      <c r="E14" s="10">
        <f>F7</f>
        <v>3000</v>
      </c>
      <c r="F14" s="11"/>
      <c r="G14" s="10">
        <f>C14+E14-F14</f>
        <v>2783000</v>
      </c>
      <c r="H14" s="11"/>
      <c r="I14" s="10"/>
      <c r="J14" s="11"/>
    </row>
    <row r="15" spans="1:13" x14ac:dyDescent="0.25">
      <c r="A15" s="14">
        <v>6000</v>
      </c>
      <c r="B15" s="24" t="s">
        <v>28</v>
      </c>
      <c r="C15" s="10"/>
      <c r="D15" s="11"/>
      <c r="E15" s="10">
        <f>F5+F6</f>
        <v>92500</v>
      </c>
      <c r="F15" s="11"/>
      <c r="G15" s="10">
        <f t="shared" ref="G15:G23" si="1">C15+E15-F15</f>
        <v>92500</v>
      </c>
      <c r="H15" s="11"/>
      <c r="I15" s="10"/>
      <c r="J15" s="11"/>
    </row>
    <row r="16" spans="1:13" x14ac:dyDescent="0.25">
      <c r="A16" s="14">
        <v>6300</v>
      </c>
      <c r="B16" s="15" t="s">
        <v>15</v>
      </c>
      <c r="C16" s="10">
        <f>12000*11</f>
        <v>132000</v>
      </c>
      <c r="D16" s="11"/>
      <c r="E16" s="10">
        <v>12000</v>
      </c>
      <c r="F16" s="11"/>
      <c r="G16" s="10">
        <f t="shared" si="1"/>
        <v>144000</v>
      </c>
      <c r="H16" s="11"/>
      <c r="I16" s="10"/>
      <c r="J16" s="11"/>
    </row>
    <row r="17" spans="1:24" x14ac:dyDescent="0.25">
      <c r="A17" s="14">
        <v>6700</v>
      </c>
      <c r="B17" s="15" t="s">
        <v>125</v>
      </c>
      <c r="C17" s="10">
        <v>60000</v>
      </c>
      <c r="D17" s="11"/>
      <c r="E17" s="10"/>
      <c r="F17" s="11"/>
      <c r="G17" s="10">
        <f t="shared" si="1"/>
        <v>60000</v>
      </c>
      <c r="H17" s="11"/>
      <c r="I17" s="10"/>
      <c r="J17" s="11"/>
    </row>
    <row r="18" spans="1:24" x14ac:dyDescent="0.25">
      <c r="A18" s="14">
        <v>6800</v>
      </c>
      <c r="B18" s="15" t="s">
        <v>126</v>
      </c>
      <c r="C18" s="10">
        <v>48000</v>
      </c>
      <c r="D18" s="11"/>
      <c r="E18" s="10"/>
      <c r="F18" s="11"/>
      <c r="G18" s="10">
        <f t="shared" si="1"/>
        <v>48000</v>
      </c>
      <c r="H18" s="11"/>
      <c r="I18" s="10"/>
      <c r="J18" s="11"/>
    </row>
    <row r="19" spans="1:24" x14ac:dyDescent="0.25">
      <c r="A19" s="14">
        <v>6900</v>
      </c>
      <c r="B19" s="15" t="s">
        <v>141</v>
      </c>
      <c r="C19" s="10">
        <v>6500</v>
      </c>
      <c r="D19" s="11"/>
      <c r="E19" s="10"/>
      <c r="F19" s="11"/>
      <c r="G19" s="10">
        <f t="shared" si="1"/>
        <v>6500</v>
      </c>
      <c r="H19" s="11"/>
      <c r="I19" s="10"/>
      <c r="J19" s="11"/>
    </row>
    <row r="20" spans="1:24" x14ac:dyDescent="0.25">
      <c r="A20" s="14">
        <v>7000</v>
      </c>
      <c r="B20" s="15" t="s">
        <v>38</v>
      </c>
      <c r="C20" s="10">
        <v>84000</v>
      </c>
      <c r="D20" s="11"/>
      <c r="E20" s="10"/>
      <c r="F20" s="11"/>
      <c r="G20" s="10">
        <f t="shared" si="1"/>
        <v>84000</v>
      </c>
      <c r="H20" s="11"/>
      <c r="I20" s="10"/>
      <c r="J20" s="11"/>
    </row>
    <row r="21" spans="1:24" x14ac:dyDescent="0.25">
      <c r="A21" s="14">
        <v>7500</v>
      </c>
      <c r="B21" s="15" t="s">
        <v>127</v>
      </c>
      <c r="C21" s="10">
        <v>54000</v>
      </c>
      <c r="D21" s="11"/>
      <c r="E21" s="10"/>
      <c r="F21" s="11"/>
      <c r="G21" s="10">
        <f t="shared" si="1"/>
        <v>54000</v>
      </c>
      <c r="H21" s="11"/>
      <c r="I21" s="10"/>
      <c r="J21" s="11"/>
    </row>
    <row r="22" spans="1:24" x14ac:dyDescent="0.25">
      <c r="A22" s="14">
        <v>7780</v>
      </c>
      <c r="B22" s="15" t="s">
        <v>16</v>
      </c>
      <c r="C22" s="10">
        <v>32400</v>
      </c>
      <c r="D22" s="11"/>
      <c r="E22" s="10"/>
      <c r="F22" s="11"/>
      <c r="G22" s="10">
        <f t="shared" si="1"/>
        <v>32400</v>
      </c>
      <c r="H22" s="11"/>
      <c r="I22" s="10"/>
      <c r="J22" s="11"/>
    </row>
    <row r="23" spans="1:24" x14ac:dyDescent="0.25">
      <c r="A23" s="14">
        <v>8100</v>
      </c>
      <c r="B23" s="15" t="s">
        <v>21</v>
      </c>
      <c r="C23" s="10">
        <v>15000</v>
      </c>
      <c r="D23" s="11"/>
      <c r="E23" s="10"/>
      <c r="F23" s="11"/>
      <c r="G23" s="10">
        <f t="shared" si="1"/>
        <v>15000</v>
      </c>
      <c r="H23" s="11"/>
      <c r="I23" s="10"/>
      <c r="J23" s="11"/>
    </row>
    <row r="24" spans="1:24" x14ac:dyDescent="0.25">
      <c r="A24" s="25">
        <v>8800</v>
      </c>
      <c r="B24" s="26" t="s">
        <v>2</v>
      </c>
      <c r="C24" s="12"/>
      <c r="D24" s="13"/>
      <c r="E24" s="12">
        <f>-SUM(G14:G23)+H13</f>
        <v>534600</v>
      </c>
      <c r="F24" s="13"/>
      <c r="G24" s="12">
        <f>E24</f>
        <v>534600</v>
      </c>
      <c r="H24" s="13"/>
      <c r="I24" s="12"/>
      <c r="J24" s="13"/>
      <c r="K24" s="6"/>
    </row>
    <row r="25" spans="1:24" s="19" customFormat="1" ht="20.25" x14ac:dyDescent="0.3">
      <c r="A25" s="16"/>
      <c r="B25" s="17"/>
      <c r="C25" s="18">
        <f t="shared" ref="C25:J25" si="2">SUM(C5:C24)</f>
        <v>4594600</v>
      </c>
      <c r="D25" s="22">
        <f t="shared" si="2"/>
        <v>4594600</v>
      </c>
      <c r="E25" s="18">
        <f t="shared" si="2"/>
        <v>642100</v>
      </c>
      <c r="F25" s="22">
        <f t="shared" si="2"/>
        <v>642100</v>
      </c>
      <c r="G25" s="18">
        <f t="shared" si="2"/>
        <v>3854000</v>
      </c>
      <c r="H25" s="22">
        <f t="shared" si="2"/>
        <v>3854000</v>
      </c>
      <c r="I25" s="18">
        <f t="shared" si="2"/>
        <v>1287200</v>
      </c>
      <c r="J25" s="22">
        <f t="shared" si="2"/>
        <v>1287200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23"/>
    </row>
    <row r="26" spans="1:24" s="6" customFormat="1" x14ac:dyDescent="0.25">
      <c r="C26" s="28"/>
      <c r="D26" s="28"/>
      <c r="E26" s="28"/>
      <c r="F26" s="28"/>
      <c r="G26" s="28"/>
      <c r="H26" s="28"/>
      <c r="I26" s="28"/>
      <c r="J26" s="28"/>
    </row>
    <row r="27" spans="1:24" s="6" customFormat="1" x14ac:dyDescent="0.25">
      <c r="C27" s="28"/>
      <c r="D27" s="28"/>
      <c r="E27" s="28"/>
      <c r="F27" s="28"/>
      <c r="G27" s="28"/>
      <c r="H27" s="28"/>
      <c r="I27" s="28"/>
      <c r="J27" s="28"/>
    </row>
    <row r="28" spans="1:24" s="6" customFormat="1" x14ac:dyDescent="0.25">
      <c r="C28" s="28"/>
      <c r="D28" s="28"/>
      <c r="E28" s="28"/>
      <c r="F28" s="28"/>
      <c r="G28" s="28"/>
      <c r="H28" s="28"/>
      <c r="I28" s="28"/>
      <c r="J28" s="28"/>
    </row>
    <row r="29" spans="1:24" s="6" customFormat="1" x14ac:dyDescent="0.25">
      <c r="C29" s="28"/>
      <c r="D29" s="28"/>
      <c r="E29" s="28"/>
      <c r="F29" s="28"/>
      <c r="G29" s="28"/>
      <c r="H29" s="28"/>
      <c r="I29" s="28"/>
      <c r="J29" s="28"/>
    </row>
    <row r="30" spans="1:24" s="6" customFormat="1" x14ac:dyDescent="0.25">
      <c r="A30" s="6" t="s">
        <v>6</v>
      </c>
      <c r="B30" s="27" t="s">
        <v>28</v>
      </c>
      <c r="C30" s="28"/>
      <c r="D30" s="28"/>
      <c r="E30" s="28"/>
      <c r="F30" s="28"/>
      <c r="G30" s="28"/>
      <c r="H30" s="28"/>
      <c r="I30" s="28"/>
      <c r="J30" s="28"/>
      <c r="K30" s="118"/>
    </row>
    <row r="31" spans="1:24" s="6" customFormat="1" x14ac:dyDescent="0.25">
      <c r="B31" s="6" t="s">
        <v>151</v>
      </c>
      <c r="C31" s="28"/>
      <c r="D31" s="28"/>
      <c r="F31" s="28">
        <f>200000*0.2</f>
        <v>40000</v>
      </c>
      <c r="G31" s="28"/>
      <c r="H31" s="28"/>
      <c r="I31" s="28"/>
      <c r="J31" s="28"/>
      <c r="K31" s="118"/>
    </row>
    <row r="32" spans="1:24" s="6" customFormat="1" x14ac:dyDescent="0.25">
      <c r="B32" s="6" t="s">
        <v>152</v>
      </c>
      <c r="C32" s="28"/>
      <c r="D32" s="28"/>
      <c r="F32" s="28">
        <f>300000*0.2/2</f>
        <v>30000</v>
      </c>
      <c r="G32" s="28"/>
      <c r="H32" s="28"/>
      <c r="I32" s="28"/>
      <c r="J32" s="28"/>
      <c r="K32" s="117"/>
    </row>
    <row r="33" spans="1:23" s="23" customFormat="1" ht="20.25" x14ac:dyDescent="0.3">
      <c r="A33" s="6"/>
      <c r="B33" s="6" t="s">
        <v>117</v>
      </c>
      <c r="C33" s="28"/>
      <c r="D33" s="28"/>
      <c r="F33" s="29">
        <f>SUM(F31:F32)</f>
        <v>70000</v>
      </c>
      <c r="G33" s="28"/>
      <c r="H33" s="28"/>
      <c r="I33" s="28"/>
      <c r="J33" s="28"/>
      <c r="K33" s="11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6" customFormat="1" x14ac:dyDescent="0.25">
      <c r="C34" s="28"/>
      <c r="D34" s="28"/>
      <c r="E34" s="28"/>
      <c r="F34" s="28"/>
      <c r="G34" s="28"/>
      <c r="H34" s="28"/>
      <c r="I34" s="28"/>
      <c r="J34" s="28"/>
      <c r="K34" s="117"/>
    </row>
    <row r="35" spans="1:23" s="6" customFormat="1" x14ac:dyDescent="0.25">
      <c r="A35" s="6" t="s">
        <v>7</v>
      </c>
      <c r="B35" s="6" t="s">
        <v>128</v>
      </c>
      <c r="C35" s="28"/>
      <c r="D35" s="28"/>
      <c r="E35" s="28">
        <f>C5</f>
        <v>425000</v>
      </c>
      <c r="F35" s="28"/>
      <c r="G35" s="28"/>
      <c r="H35" s="28"/>
      <c r="I35" s="28"/>
      <c r="J35" s="28"/>
      <c r="K35" s="117"/>
    </row>
    <row r="36" spans="1:23" s="6" customFormat="1" x14ac:dyDescent="0.25">
      <c r="A36" s="119" t="s">
        <v>81</v>
      </c>
      <c r="B36" s="6" t="s">
        <v>129</v>
      </c>
      <c r="C36" s="28"/>
      <c r="D36" s="28"/>
      <c r="E36" s="28">
        <v>300000</v>
      </c>
      <c r="F36" s="28"/>
      <c r="G36" s="28"/>
      <c r="H36" s="28"/>
      <c r="I36" s="28"/>
      <c r="J36" s="28"/>
      <c r="K36" s="117"/>
    </row>
    <row r="37" spans="1:23" s="23" customFormat="1" ht="20.25" x14ac:dyDescent="0.3">
      <c r="A37" s="120" t="s">
        <v>83</v>
      </c>
      <c r="B37" s="6" t="s">
        <v>130</v>
      </c>
      <c r="C37" s="28"/>
      <c r="D37" s="28"/>
      <c r="E37" s="29">
        <f>E35-E36</f>
        <v>125000</v>
      </c>
      <c r="F37" s="28"/>
      <c r="G37" s="28"/>
      <c r="H37" s="28"/>
      <c r="I37" s="28"/>
      <c r="J37" s="28"/>
      <c r="K37" s="117"/>
      <c r="L37" s="6"/>
      <c r="M37" s="6"/>
    </row>
    <row r="38" spans="1:23" s="6" customFormat="1" x14ac:dyDescent="0.25">
      <c r="C38" s="28"/>
      <c r="D38" s="28"/>
      <c r="E38" s="28"/>
      <c r="F38" s="28"/>
      <c r="G38" s="28"/>
      <c r="H38" s="28"/>
      <c r="I38" s="28"/>
      <c r="J38" s="28"/>
      <c r="K38" s="117"/>
    </row>
    <row r="39" spans="1:23" s="6" customFormat="1" x14ac:dyDescent="0.25">
      <c r="A39" s="6" t="s">
        <v>8</v>
      </c>
      <c r="B39" s="6" t="s">
        <v>139</v>
      </c>
      <c r="C39" s="28"/>
      <c r="D39" s="28"/>
      <c r="E39" s="28"/>
      <c r="F39" s="28"/>
      <c r="G39" s="28"/>
      <c r="H39" s="28"/>
      <c r="I39" s="28"/>
      <c r="J39" s="28"/>
      <c r="K39" s="117"/>
    </row>
    <row r="40" spans="1:23" s="6" customFormat="1" x14ac:dyDescent="0.25">
      <c r="C40" s="28"/>
      <c r="D40" s="28"/>
      <c r="E40" s="28"/>
      <c r="F40" s="28"/>
      <c r="G40" s="28"/>
      <c r="H40" s="28"/>
      <c r="I40" s="28"/>
      <c r="J40" s="28"/>
      <c r="K40" s="117"/>
    </row>
    <row r="41" spans="1:23" s="6" customFormat="1" x14ac:dyDescent="0.25">
      <c r="A41" s="6" t="s">
        <v>17</v>
      </c>
      <c r="B41" s="27" t="s">
        <v>131</v>
      </c>
      <c r="C41" s="28"/>
      <c r="D41" s="28"/>
      <c r="E41" s="28"/>
      <c r="F41" s="28"/>
      <c r="G41" s="28"/>
      <c r="H41" s="28"/>
      <c r="I41" s="28"/>
      <c r="J41" s="28"/>
      <c r="K41" s="117"/>
    </row>
    <row r="42" spans="1:23" s="6" customFormat="1" x14ac:dyDescent="0.25">
      <c r="B42" s="6" t="s">
        <v>153</v>
      </c>
      <c r="C42" s="28"/>
      <c r="D42" s="28"/>
      <c r="F42" s="28">
        <f>200000*0.15</f>
        <v>30000</v>
      </c>
      <c r="G42" s="28"/>
      <c r="H42" s="28"/>
      <c r="I42" s="28"/>
      <c r="J42" s="28"/>
      <c r="K42" s="117"/>
    </row>
    <row r="43" spans="1:23" s="6" customFormat="1" x14ac:dyDescent="0.25">
      <c r="B43" s="6" t="s">
        <v>154</v>
      </c>
      <c r="C43" s="28"/>
      <c r="D43" s="28"/>
      <c r="F43" s="28">
        <f>300000*0.15/2</f>
        <v>22500</v>
      </c>
      <c r="G43" s="28"/>
      <c r="H43" s="28"/>
      <c r="I43" s="28"/>
      <c r="J43" s="28"/>
      <c r="K43" s="117"/>
    </row>
    <row r="44" spans="1:23" s="23" customFormat="1" ht="20.25" x14ac:dyDescent="0.3">
      <c r="A44" s="6"/>
      <c r="B44" s="6" t="s">
        <v>117</v>
      </c>
      <c r="C44" s="28"/>
      <c r="D44" s="28"/>
      <c r="F44" s="29">
        <f>SUM(F42:F43)</f>
        <v>52500</v>
      </c>
      <c r="G44" s="28"/>
      <c r="H44" s="28"/>
      <c r="I44" s="28"/>
      <c r="J44" s="28"/>
      <c r="K44" s="117"/>
      <c r="L44" s="6"/>
    </row>
    <row r="45" spans="1:23" s="6" customFormat="1" x14ac:dyDescent="0.25">
      <c r="C45" s="28"/>
      <c r="D45" s="28"/>
      <c r="E45" s="28"/>
      <c r="F45" s="28"/>
      <c r="G45" s="28"/>
      <c r="H45" s="28"/>
      <c r="I45" s="28"/>
      <c r="J45" s="28"/>
      <c r="K45" s="117"/>
    </row>
    <row r="46" spans="1:23" s="6" customFormat="1" x14ac:dyDescent="0.25">
      <c r="B46" s="6" t="s">
        <v>132</v>
      </c>
      <c r="C46" s="28"/>
      <c r="D46" s="28"/>
      <c r="E46" s="28"/>
      <c r="F46" s="28">
        <f>F33-F44</f>
        <v>17500</v>
      </c>
      <c r="G46" s="28"/>
      <c r="H46" s="28"/>
      <c r="I46" s="28"/>
      <c r="J46" s="28"/>
      <c r="K46" s="117"/>
    </row>
    <row r="47" spans="1:23" s="6" customFormat="1" x14ac:dyDescent="0.25">
      <c r="B47" s="6" t="s">
        <v>133</v>
      </c>
      <c r="C47" s="28"/>
      <c r="D47" s="28"/>
      <c r="E47" s="30">
        <f>E24+F46</f>
        <v>552100</v>
      </c>
      <c r="F47" s="28"/>
      <c r="G47" s="28"/>
      <c r="H47" s="28"/>
      <c r="I47" s="28"/>
      <c r="J47" s="28"/>
      <c r="K47" s="117"/>
    </row>
    <row r="48" spans="1:23" s="6" customFormat="1" x14ac:dyDescent="0.25">
      <c r="B48" s="6" t="s">
        <v>134</v>
      </c>
      <c r="C48" s="28"/>
      <c r="D48" s="28"/>
      <c r="E48" s="29">
        <f>J10+F46</f>
        <v>952700</v>
      </c>
      <c r="F48" s="28"/>
      <c r="G48" s="28"/>
      <c r="H48" s="28"/>
      <c r="I48" s="28"/>
      <c r="J48" s="28"/>
      <c r="K48" s="117"/>
    </row>
    <row r="49" spans="1:11" s="6" customFormat="1" x14ac:dyDescent="0.25">
      <c r="C49" s="28"/>
      <c r="D49" s="28"/>
      <c r="E49" s="28"/>
      <c r="F49" s="28"/>
      <c r="G49" s="28"/>
      <c r="H49" s="28"/>
      <c r="I49" s="28"/>
      <c r="J49" s="28"/>
      <c r="K49" s="117"/>
    </row>
    <row r="50" spans="1:11" s="6" customFormat="1" x14ac:dyDescent="0.25">
      <c r="A50" s="6" t="s">
        <v>18</v>
      </c>
      <c r="B50" s="6" t="s">
        <v>156</v>
      </c>
      <c r="C50" s="28"/>
      <c r="D50" s="28"/>
      <c r="E50" s="28"/>
      <c r="F50" s="28"/>
      <c r="G50" s="28"/>
      <c r="H50" s="28"/>
      <c r="I50" s="28"/>
      <c r="J50" s="28"/>
      <c r="K50" s="117"/>
    </row>
    <row r="51" spans="1:11" s="6" customFormat="1" x14ac:dyDescent="0.25">
      <c r="B51" s="6" t="s">
        <v>155</v>
      </c>
      <c r="C51" s="28"/>
      <c r="D51" s="28"/>
      <c r="E51" s="28"/>
      <c r="F51" s="28"/>
      <c r="G51" s="28"/>
      <c r="H51" s="28"/>
      <c r="I51" s="28"/>
      <c r="J51" s="28"/>
      <c r="K51" s="117"/>
    </row>
    <row r="52" spans="1:11" s="6" customFormat="1" x14ac:dyDescent="0.25">
      <c r="C52" s="28"/>
      <c r="D52" s="28"/>
      <c r="E52" s="28"/>
      <c r="F52" s="28"/>
      <c r="G52" s="28"/>
      <c r="H52" s="28"/>
      <c r="I52" s="28"/>
      <c r="J52" s="28"/>
      <c r="K52" s="117"/>
    </row>
    <row r="53" spans="1:11" s="6" customFormat="1" x14ac:dyDescent="0.25">
      <c r="A53" s="6" t="s">
        <v>19</v>
      </c>
      <c r="B53" s="6" t="s">
        <v>135</v>
      </c>
      <c r="C53" s="28"/>
      <c r="D53" s="28"/>
      <c r="E53" s="28"/>
      <c r="F53" s="28"/>
      <c r="G53" s="28"/>
      <c r="H53" s="28"/>
      <c r="I53" s="28"/>
      <c r="J53" s="28"/>
      <c r="K53" s="117"/>
    </row>
    <row r="54" spans="1:11" s="6" customFormat="1" x14ac:dyDescent="0.25">
      <c r="A54" s="6">
        <v>1</v>
      </c>
      <c r="B54" s="6" t="s">
        <v>157</v>
      </c>
      <c r="C54" s="28"/>
      <c r="D54" s="28"/>
      <c r="E54" s="28"/>
      <c r="F54" s="28"/>
      <c r="G54" s="28"/>
      <c r="H54" s="28"/>
      <c r="I54" s="28"/>
      <c r="J54" s="28"/>
      <c r="K54" s="117"/>
    </row>
    <row r="55" spans="1:11" s="6" customFormat="1" x14ac:dyDescent="0.25">
      <c r="A55" s="6">
        <v>2</v>
      </c>
      <c r="B55" s="6" t="s">
        <v>136</v>
      </c>
      <c r="C55" s="28"/>
      <c r="D55" s="28"/>
      <c r="E55" s="28"/>
      <c r="F55" s="28"/>
      <c r="G55" s="28"/>
      <c r="H55" s="28"/>
      <c r="I55" s="28"/>
      <c r="J55" s="28"/>
      <c r="K55" s="117"/>
    </row>
    <row r="56" spans="1:11" s="6" customFormat="1" x14ac:dyDescent="0.25">
      <c r="A56" s="6">
        <v>3</v>
      </c>
      <c r="B56" s="6" t="s">
        <v>137</v>
      </c>
      <c r="C56" s="28"/>
      <c r="D56" s="28"/>
      <c r="E56" s="28"/>
      <c r="F56" s="28"/>
      <c r="G56" s="28"/>
      <c r="H56" s="28"/>
      <c r="I56" s="28"/>
      <c r="J56" s="28"/>
      <c r="K56" s="117"/>
    </row>
    <row r="57" spans="1:11" s="6" customFormat="1" x14ac:dyDescent="0.25">
      <c r="C57" s="28"/>
      <c r="D57" s="28"/>
      <c r="E57" s="28"/>
      <c r="F57" s="28"/>
      <c r="G57" s="28"/>
      <c r="H57" s="28"/>
      <c r="I57" s="28"/>
      <c r="J57" s="28"/>
      <c r="K57" s="117"/>
    </row>
    <row r="58" spans="1:11" s="6" customFormat="1" x14ac:dyDescent="0.25">
      <c r="C58" s="28"/>
      <c r="D58" s="28"/>
      <c r="E58" s="28"/>
      <c r="F58" s="28"/>
      <c r="G58" s="28"/>
      <c r="H58" s="28"/>
      <c r="I58" s="28"/>
      <c r="J58" s="28"/>
      <c r="K58" s="117"/>
    </row>
    <row r="59" spans="1:11" s="6" customFormat="1" x14ac:dyDescent="0.25">
      <c r="C59" s="28"/>
      <c r="D59" s="28"/>
      <c r="E59" s="28"/>
      <c r="F59" s="28"/>
      <c r="G59" s="28"/>
      <c r="H59" s="28"/>
      <c r="I59" s="28"/>
      <c r="J59" s="28"/>
      <c r="K59" s="117"/>
    </row>
    <row r="60" spans="1:11" s="6" customFormat="1" x14ac:dyDescent="0.25">
      <c r="C60" s="28"/>
      <c r="D60" s="28"/>
      <c r="E60" s="28"/>
      <c r="F60" s="28"/>
      <c r="G60" s="28"/>
      <c r="H60" s="28"/>
      <c r="I60" s="28"/>
      <c r="J60" s="28"/>
      <c r="K60" s="117"/>
    </row>
    <row r="61" spans="1:11" s="6" customFormat="1" x14ac:dyDescent="0.25">
      <c r="C61" s="28"/>
      <c r="D61" s="28"/>
      <c r="E61" s="28"/>
      <c r="F61" s="28"/>
      <c r="G61" s="28"/>
      <c r="H61" s="28"/>
      <c r="I61" s="28"/>
      <c r="J61" s="28"/>
      <c r="K61" s="117"/>
    </row>
    <row r="62" spans="1:11" s="6" customFormat="1" x14ac:dyDescent="0.25">
      <c r="C62" s="28"/>
      <c r="D62" s="28"/>
      <c r="E62" s="28"/>
      <c r="F62" s="28"/>
      <c r="G62" s="28"/>
      <c r="H62" s="28"/>
      <c r="I62" s="28"/>
      <c r="J62" s="28"/>
      <c r="K62" s="117"/>
    </row>
    <row r="63" spans="1:11" s="6" customFormat="1" x14ac:dyDescent="0.25">
      <c r="C63" s="28"/>
      <c r="D63" s="28"/>
      <c r="E63" s="28"/>
      <c r="F63" s="28"/>
      <c r="G63" s="28"/>
      <c r="H63" s="28"/>
      <c r="I63" s="28"/>
      <c r="J63" s="28"/>
      <c r="K63" s="117"/>
    </row>
    <row r="64" spans="1:11" s="6" customFormat="1" x14ac:dyDescent="0.25">
      <c r="C64" s="28"/>
      <c r="D64" s="28"/>
      <c r="E64" s="28"/>
      <c r="F64" s="28"/>
      <c r="G64" s="28"/>
      <c r="H64" s="28"/>
      <c r="I64" s="28"/>
      <c r="J64" s="28"/>
      <c r="K64" s="117"/>
    </row>
    <row r="65" spans="3:11" s="6" customFormat="1" x14ac:dyDescent="0.25">
      <c r="C65" s="28"/>
      <c r="D65" s="28"/>
      <c r="E65" s="28"/>
      <c r="F65" s="28"/>
      <c r="G65" s="28"/>
      <c r="H65" s="28"/>
      <c r="I65" s="28"/>
      <c r="J65" s="28"/>
      <c r="K65" s="117"/>
    </row>
    <row r="66" spans="3:11" s="6" customFormat="1" x14ac:dyDescent="0.25">
      <c r="C66" s="28"/>
      <c r="D66" s="28"/>
      <c r="E66" s="28"/>
      <c r="F66" s="28"/>
      <c r="G66" s="28"/>
      <c r="H66" s="28"/>
      <c r="I66" s="28"/>
      <c r="J66" s="28"/>
      <c r="K66" s="117"/>
    </row>
    <row r="67" spans="3:11" s="6" customFormat="1" x14ac:dyDescent="0.25">
      <c r="C67" s="28"/>
      <c r="D67" s="28"/>
      <c r="E67" s="28"/>
      <c r="F67" s="28"/>
      <c r="G67" s="28"/>
      <c r="H67" s="28"/>
      <c r="I67" s="28"/>
      <c r="J67" s="28"/>
      <c r="K67" s="117"/>
    </row>
    <row r="68" spans="3:11" s="6" customFormat="1" x14ac:dyDescent="0.25">
      <c r="C68" s="28"/>
      <c r="D68" s="28"/>
      <c r="E68" s="28"/>
      <c r="F68" s="28"/>
      <c r="G68" s="28"/>
      <c r="H68" s="28"/>
      <c r="I68" s="28"/>
      <c r="J68" s="28"/>
      <c r="K68" s="117"/>
    </row>
    <row r="69" spans="3:11" s="6" customFormat="1" x14ac:dyDescent="0.25">
      <c r="C69" s="28"/>
      <c r="D69" s="28"/>
      <c r="E69" s="28"/>
      <c r="F69" s="28"/>
      <c r="G69" s="28"/>
      <c r="H69" s="28"/>
      <c r="I69" s="28"/>
      <c r="J69" s="28"/>
      <c r="K69" s="117"/>
    </row>
    <row r="70" spans="3:11" s="6" customFormat="1" x14ac:dyDescent="0.25">
      <c r="C70" s="28"/>
      <c r="D70" s="28"/>
      <c r="E70" s="28"/>
      <c r="F70" s="28"/>
      <c r="G70" s="28"/>
      <c r="H70" s="28"/>
      <c r="I70" s="28"/>
      <c r="J70" s="28"/>
      <c r="K70" s="117"/>
    </row>
    <row r="71" spans="3:11" s="6" customFormat="1" x14ac:dyDescent="0.25">
      <c r="C71" s="28"/>
      <c r="D71" s="28"/>
      <c r="E71" s="28"/>
      <c r="F71" s="28"/>
      <c r="G71" s="28"/>
      <c r="H71" s="28"/>
      <c r="I71" s="28"/>
      <c r="J71" s="28"/>
      <c r="K71" s="117"/>
    </row>
    <row r="72" spans="3:11" s="6" customFormat="1" x14ac:dyDescent="0.25">
      <c r="C72" s="28"/>
      <c r="D72" s="28"/>
      <c r="E72" s="28"/>
      <c r="F72" s="28"/>
      <c r="G72" s="28"/>
      <c r="H72" s="28"/>
      <c r="I72" s="28"/>
      <c r="J72" s="28"/>
      <c r="K72" s="117"/>
    </row>
    <row r="73" spans="3:11" s="6" customFormat="1" x14ac:dyDescent="0.25">
      <c r="C73" s="28"/>
      <c r="D73" s="28"/>
      <c r="E73" s="28"/>
      <c r="F73" s="28"/>
      <c r="G73" s="28"/>
      <c r="H73" s="28"/>
      <c r="I73" s="28"/>
      <c r="J73" s="28"/>
      <c r="K73" s="117"/>
    </row>
    <row r="74" spans="3:11" s="6" customFormat="1" x14ac:dyDescent="0.25">
      <c r="C74" s="28"/>
      <c r="D74" s="28"/>
      <c r="E74" s="28"/>
      <c r="F74" s="28"/>
      <c r="G74" s="28"/>
      <c r="H74" s="28"/>
      <c r="I74" s="28"/>
      <c r="J74" s="28"/>
      <c r="K74" s="117"/>
    </row>
    <row r="75" spans="3:11" s="6" customFormat="1" x14ac:dyDescent="0.25">
      <c r="C75" s="28"/>
      <c r="D75" s="28"/>
      <c r="E75" s="28"/>
      <c r="F75" s="28"/>
      <c r="G75" s="28"/>
      <c r="H75" s="28"/>
      <c r="I75" s="28"/>
      <c r="J75" s="28"/>
      <c r="K75" s="117"/>
    </row>
    <row r="76" spans="3:11" s="6" customFormat="1" x14ac:dyDescent="0.25">
      <c r="C76" s="28"/>
      <c r="D76" s="28"/>
      <c r="E76" s="28"/>
      <c r="F76" s="28"/>
      <c r="G76" s="28"/>
      <c r="H76" s="28"/>
      <c r="I76" s="28"/>
      <c r="J76" s="28"/>
      <c r="K76" s="117"/>
    </row>
    <row r="77" spans="3:11" s="6" customFormat="1" x14ac:dyDescent="0.25">
      <c r="C77" s="28"/>
      <c r="D77" s="28"/>
      <c r="E77" s="28"/>
      <c r="F77" s="28"/>
      <c r="G77" s="28"/>
      <c r="H77" s="28"/>
      <c r="I77" s="28"/>
      <c r="J77" s="28"/>
      <c r="K77" s="117"/>
    </row>
    <row r="78" spans="3:11" s="6" customFormat="1" x14ac:dyDescent="0.25">
      <c r="C78" s="28"/>
      <c r="D78" s="28"/>
      <c r="E78" s="28"/>
      <c r="F78" s="28"/>
      <c r="G78" s="28"/>
      <c r="H78" s="28"/>
      <c r="I78" s="28"/>
      <c r="J78" s="28"/>
      <c r="K78" s="117"/>
    </row>
    <row r="79" spans="3:11" s="6" customFormat="1" x14ac:dyDescent="0.25">
      <c r="C79" s="28"/>
      <c r="D79" s="28"/>
      <c r="E79" s="28"/>
      <c r="F79" s="28"/>
      <c r="G79" s="28"/>
      <c r="H79" s="28"/>
      <c r="I79" s="28"/>
      <c r="J79" s="28"/>
      <c r="K79" s="117"/>
    </row>
    <row r="80" spans="3:11" s="6" customFormat="1" x14ac:dyDescent="0.25">
      <c r="C80" s="28"/>
      <c r="D80" s="28"/>
      <c r="E80" s="28"/>
      <c r="F80" s="28"/>
      <c r="G80" s="28"/>
      <c r="H80" s="28"/>
      <c r="I80" s="28"/>
      <c r="J80" s="28"/>
      <c r="K80" s="117"/>
    </row>
    <row r="81" spans="3:11" s="6" customFormat="1" x14ac:dyDescent="0.25">
      <c r="C81" s="28"/>
      <c r="D81" s="28"/>
      <c r="E81" s="28"/>
      <c r="F81" s="28"/>
      <c r="G81" s="28"/>
      <c r="H81" s="28"/>
      <c r="I81" s="28"/>
      <c r="J81" s="28"/>
      <c r="K81" s="117"/>
    </row>
    <row r="82" spans="3:11" s="6" customFormat="1" x14ac:dyDescent="0.25">
      <c r="C82" s="28"/>
      <c r="D82" s="28"/>
      <c r="E82" s="28"/>
      <c r="F82" s="28"/>
      <c r="G82" s="28"/>
      <c r="H82" s="28"/>
      <c r="I82" s="28"/>
      <c r="J82" s="28"/>
      <c r="K82" s="117"/>
    </row>
    <row r="83" spans="3:11" s="6" customFormat="1" x14ac:dyDescent="0.25">
      <c r="C83" s="28"/>
      <c r="D83" s="28"/>
      <c r="E83" s="28"/>
      <c r="F83" s="28"/>
      <c r="G83" s="28"/>
      <c r="H83" s="28"/>
      <c r="I83" s="28"/>
      <c r="J83" s="28"/>
      <c r="K83" s="117"/>
    </row>
    <row r="84" spans="3:11" s="6" customFormat="1" x14ac:dyDescent="0.25">
      <c r="C84" s="28"/>
      <c r="D84" s="28"/>
      <c r="E84" s="28"/>
      <c r="F84" s="28"/>
      <c r="G84" s="28"/>
      <c r="H84" s="28"/>
      <c r="I84" s="28"/>
      <c r="J84" s="28"/>
      <c r="K84" s="117"/>
    </row>
    <row r="85" spans="3:11" s="6" customFormat="1" x14ac:dyDescent="0.25">
      <c r="C85" s="28"/>
      <c r="D85" s="28"/>
      <c r="E85" s="28"/>
      <c r="F85" s="28"/>
      <c r="G85" s="28"/>
      <c r="H85" s="28"/>
      <c r="I85" s="28"/>
      <c r="J85" s="28"/>
      <c r="K85" s="117"/>
    </row>
    <row r="86" spans="3:11" s="6" customFormat="1" x14ac:dyDescent="0.25">
      <c r="C86" s="28"/>
      <c r="D86" s="28"/>
      <c r="E86" s="28"/>
      <c r="F86" s="28"/>
      <c r="G86" s="28"/>
      <c r="H86" s="28"/>
      <c r="I86" s="28"/>
      <c r="J86" s="28"/>
      <c r="K86" s="117"/>
    </row>
    <row r="87" spans="3:11" s="6" customFormat="1" x14ac:dyDescent="0.25">
      <c r="C87" s="28"/>
      <c r="D87" s="28"/>
      <c r="E87" s="28"/>
      <c r="F87" s="28"/>
      <c r="G87" s="28"/>
      <c r="H87" s="28"/>
      <c r="I87" s="28"/>
      <c r="J87" s="28"/>
      <c r="K87" s="117"/>
    </row>
    <row r="88" spans="3:11" s="6" customFormat="1" x14ac:dyDescent="0.25">
      <c r="C88" s="28"/>
      <c r="D88" s="28"/>
      <c r="E88" s="28"/>
      <c r="F88" s="28"/>
      <c r="G88" s="28"/>
      <c r="H88" s="28"/>
      <c r="I88" s="28"/>
      <c r="J88" s="28"/>
      <c r="K88" s="117"/>
    </row>
    <row r="89" spans="3:11" s="6" customFormat="1" x14ac:dyDescent="0.25">
      <c r="C89" s="28"/>
      <c r="D89" s="28"/>
      <c r="E89" s="28"/>
      <c r="F89" s="28"/>
      <c r="G89" s="28"/>
      <c r="H89" s="28"/>
      <c r="I89" s="28"/>
      <c r="J89" s="28"/>
      <c r="K89" s="117"/>
    </row>
    <row r="90" spans="3:11" s="6" customFormat="1" x14ac:dyDescent="0.25">
      <c r="C90" s="28"/>
      <c r="D90" s="28"/>
      <c r="E90" s="28"/>
      <c r="F90" s="28"/>
      <c r="G90" s="28"/>
      <c r="H90" s="28"/>
      <c r="I90" s="28"/>
      <c r="J90" s="28"/>
      <c r="K90" s="117"/>
    </row>
    <row r="91" spans="3:11" s="6" customFormat="1" x14ac:dyDescent="0.25">
      <c r="C91" s="28"/>
      <c r="D91" s="28"/>
      <c r="E91" s="28"/>
      <c r="F91" s="28"/>
      <c r="G91" s="28"/>
      <c r="H91" s="28"/>
      <c r="I91" s="28"/>
      <c r="J91" s="28"/>
      <c r="K91" s="117"/>
    </row>
    <row r="92" spans="3:11" s="6" customFormat="1" x14ac:dyDescent="0.25">
      <c r="C92" s="28"/>
      <c r="D92" s="28"/>
      <c r="E92" s="28"/>
      <c r="F92" s="28"/>
      <c r="G92" s="28"/>
      <c r="H92" s="28"/>
      <c r="I92" s="28"/>
      <c r="J92" s="28"/>
      <c r="K92" s="117"/>
    </row>
    <row r="93" spans="3:11" s="6" customFormat="1" x14ac:dyDescent="0.25">
      <c r="C93" s="28"/>
      <c r="D93" s="28"/>
      <c r="E93" s="28"/>
      <c r="F93" s="28"/>
      <c r="G93" s="28"/>
      <c r="H93" s="28"/>
      <c r="I93" s="28"/>
      <c r="J93" s="28"/>
      <c r="K93" s="117"/>
    </row>
    <row r="94" spans="3:11" s="6" customFormat="1" x14ac:dyDescent="0.25">
      <c r="C94" s="28"/>
      <c r="D94" s="28"/>
      <c r="E94" s="28"/>
      <c r="F94" s="28"/>
      <c r="G94" s="28"/>
      <c r="H94" s="28"/>
      <c r="I94" s="28"/>
      <c r="J94" s="28"/>
      <c r="K94" s="117"/>
    </row>
    <row r="95" spans="3:11" s="6" customFormat="1" x14ac:dyDescent="0.25">
      <c r="C95" s="28"/>
      <c r="D95" s="28"/>
      <c r="E95" s="28"/>
      <c r="F95" s="28"/>
      <c r="G95" s="28"/>
      <c r="H95" s="28"/>
      <c r="I95" s="28"/>
      <c r="J95" s="28"/>
      <c r="K95" s="117"/>
    </row>
    <row r="96" spans="3:11" s="6" customFormat="1" x14ac:dyDescent="0.25">
      <c r="C96" s="28"/>
      <c r="D96" s="28"/>
      <c r="E96" s="28"/>
      <c r="F96" s="28"/>
      <c r="G96" s="28"/>
      <c r="H96" s="28"/>
      <c r="I96" s="28"/>
      <c r="J96" s="28"/>
      <c r="K96" s="117"/>
    </row>
    <row r="97" spans="3:11" s="6" customFormat="1" x14ac:dyDescent="0.25">
      <c r="C97" s="28"/>
      <c r="D97" s="28"/>
      <c r="E97" s="28"/>
      <c r="F97" s="28"/>
      <c r="G97" s="28"/>
      <c r="H97" s="28"/>
      <c r="I97" s="28"/>
      <c r="J97" s="28"/>
      <c r="K97" s="117"/>
    </row>
    <row r="98" spans="3:11" s="6" customFormat="1" x14ac:dyDescent="0.25">
      <c r="C98" s="28"/>
      <c r="D98" s="28"/>
      <c r="E98" s="28"/>
      <c r="F98" s="28"/>
      <c r="G98" s="28"/>
      <c r="H98" s="28"/>
      <c r="I98" s="28"/>
      <c r="J98" s="28"/>
      <c r="K98" s="117"/>
    </row>
    <row r="99" spans="3:11" s="6" customFormat="1" x14ac:dyDescent="0.25">
      <c r="C99" s="28"/>
      <c r="D99" s="28"/>
      <c r="E99" s="28"/>
      <c r="F99" s="28"/>
      <c r="G99" s="28"/>
      <c r="H99" s="28"/>
      <c r="I99" s="28"/>
      <c r="J99" s="28"/>
      <c r="K99" s="117"/>
    </row>
    <row r="100" spans="3:11" s="6" customFormat="1" x14ac:dyDescent="0.25">
      <c r="C100" s="28"/>
      <c r="D100" s="28"/>
      <c r="E100" s="28"/>
      <c r="F100" s="28"/>
      <c r="G100" s="28"/>
      <c r="H100" s="28"/>
      <c r="I100" s="28"/>
      <c r="J100" s="28"/>
      <c r="K100" s="117"/>
    </row>
    <row r="101" spans="3:11" s="6" customFormat="1" x14ac:dyDescent="0.25">
      <c r="C101" s="28"/>
      <c r="D101" s="28"/>
      <c r="E101" s="28"/>
      <c r="F101" s="28"/>
      <c r="G101" s="28"/>
      <c r="H101" s="28"/>
      <c r="I101" s="28"/>
      <c r="J101" s="28"/>
      <c r="K101" s="117"/>
    </row>
    <row r="102" spans="3:11" s="6" customFormat="1" x14ac:dyDescent="0.25">
      <c r="C102" s="28"/>
      <c r="D102" s="28"/>
      <c r="E102" s="28"/>
      <c r="F102" s="28"/>
      <c r="G102" s="28"/>
      <c r="H102" s="28"/>
      <c r="I102" s="28"/>
      <c r="J102" s="28"/>
      <c r="K102" s="117"/>
    </row>
    <row r="103" spans="3:11" s="6" customFormat="1" x14ac:dyDescent="0.25">
      <c r="C103" s="28"/>
      <c r="D103" s="28"/>
      <c r="E103" s="28"/>
      <c r="F103" s="28"/>
      <c r="G103" s="28"/>
      <c r="H103" s="28"/>
      <c r="I103" s="28"/>
      <c r="J103" s="28"/>
      <c r="K103" s="117"/>
    </row>
    <row r="104" spans="3:11" s="6" customFormat="1" x14ac:dyDescent="0.25">
      <c r="C104" s="28"/>
      <c r="D104" s="28"/>
      <c r="E104" s="28"/>
      <c r="F104" s="28"/>
      <c r="G104" s="28"/>
      <c r="H104" s="28"/>
      <c r="I104" s="28"/>
      <c r="J104" s="28"/>
      <c r="K104" s="117"/>
    </row>
    <row r="105" spans="3:11" s="6" customFormat="1" x14ac:dyDescent="0.25">
      <c r="C105" s="28"/>
      <c r="D105" s="28"/>
      <c r="E105" s="28"/>
      <c r="F105" s="28"/>
      <c r="G105" s="28"/>
      <c r="H105" s="28"/>
      <c r="I105" s="28"/>
      <c r="J105" s="28"/>
      <c r="K105" s="117"/>
    </row>
    <row r="106" spans="3:11" s="6" customFormat="1" x14ac:dyDescent="0.25">
      <c r="C106" s="28"/>
      <c r="D106" s="28"/>
      <c r="E106" s="28"/>
      <c r="F106" s="28"/>
      <c r="G106" s="28"/>
      <c r="H106" s="28"/>
      <c r="I106" s="28"/>
      <c r="J106" s="28"/>
      <c r="K106" s="117"/>
    </row>
    <row r="107" spans="3:11" s="6" customFormat="1" x14ac:dyDescent="0.25">
      <c r="C107" s="28"/>
      <c r="D107" s="28"/>
      <c r="E107" s="28"/>
      <c r="F107" s="28"/>
      <c r="G107" s="28"/>
      <c r="H107" s="28"/>
      <c r="I107" s="28"/>
      <c r="J107" s="28"/>
      <c r="K107" s="117"/>
    </row>
    <row r="108" spans="3:11" s="6" customFormat="1" x14ac:dyDescent="0.25">
      <c r="C108" s="28"/>
      <c r="D108" s="28"/>
      <c r="E108" s="28"/>
      <c r="F108" s="28"/>
      <c r="G108" s="28"/>
      <c r="H108" s="28"/>
      <c r="I108" s="28"/>
      <c r="J108" s="28"/>
      <c r="K108" s="117"/>
    </row>
    <row r="109" spans="3:11" s="6" customFormat="1" x14ac:dyDescent="0.25">
      <c r="C109" s="28"/>
      <c r="D109" s="28"/>
      <c r="E109" s="28"/>
      <c r="F109" s="28"/>
      <c r="G109" s="28"/>
      <c r="H109" s="28"/>
      <c r="I109" s="28"/>
      <c r="J109" s="28"/>
      <c r="K109" s="117"/>
    </row>
    <row r="110" spans="3:11" s="6" customFormat="1" x14ac:dyDescent="0.25">
      <c r="C110" s="28"/>
      <c r="D110" s="28"/>
      <c r="E110" s="28"/>
      <c r="F110" s="28"/>
      <c r="G110" s="28"/>
      <c r="H110" s="28"/>
      <c r="I110" s="28"/>
      <c r="J110" s="28"/>
      <c r="K110" s="117"/>
    </row>
    <row r="111" spans="3:11" s="6" customFormat="1" x14ac:dyDescent="0.25">
      <c r="C111" s="28"/>
      <c r="D111" s="28"/>
      <c r="E111" s="28"/>
      <c r="F111" s="28"/>
      <c r="G111" s="28"/>
      <c r="H111" s="28"/>
      <c r="I111" s="28"/>
      <c r="J111" s="28"/>
      <c r="K111" s="117"/>
    </row>
    <row r="112" spans="3:11" s="6" customFormat="1" x14ac:dyDescent="0.25">
      <c r="C112" s="28"/>
      <c r="D112" s="28"/>
      <c r="E112" s="28"/>
      <c r="F112" s="28"/>
      <c r="G112" s="28"/>
      <c r="H112" s="28"/>
      <c r="I112" s="28"/>
      <c r="J112" s="28"/>
      <c r="K112" s="117"/>
    </row>
    <row r="113" spans="3:11" s="6" customFormat="1" x14ac:dyDescent="0.25">
      <c r="C113" s="28"/>
      <c r="D113" s="28"/>
      <c r="E113" s="28"/>
      <c r="F113" s="28"/>
      <c r="G113" s="28"/>
      <c r="H113" s="28"/>
      <c r="I113" s="28"/>
      <c r="J113" s="28"/>
      <c r="K113" s="117"/>
    </row>
    <row r="114" spans="3:11" s="6" customFormat="1" x14ac:dyDescent="0.25">
      <c r="C114" s="28"/>
      <c r="D114" s="28"/>
      <c r="E114" s="28"/>
      <c r="F114" s="28"/>
      <c r="G114" s="28"/>
      <c r="H114" s="28"/>
      <c r="I114" s="28"/>
      <c r="J114" s="28"/>
      <c r="K114" s="117"/>
    </row>
    <row r="115" spans="3:11" s="6" customFormat="1" x14ac:dyDescent="0.25">
      <c r="C115" s="28"/>
      <c r="D115" s="28"/>
      <c r="E115" s="28"/>
      <c r="F115" s="28"/>
      <c r="G115" s="28"/>
      <c r="H115" s="28"/>
      <c r="I115" s="28"/>
      <c r="J115" s="28"/>
      <c r="K115" s="117"/>
    </row>
    <row r="116" spans="3:11" s="6" customFormat="1" x14ac:dyDescent="0.25">
      <c r="C116" s="28"/>
      <c r="D116" s="28"/>
      <c r="E116" s="28"/>
      <c r="F116" s="28"/>
      <c r="G116" s="28"/>
      <c r="H116" s="28"/>
      <c r="I116" s="28"/>
      <c r="J116" s="28"/>
      <c r="K116" s="117"/>
    </row>
    <row r="117" spans="3:11" s="6" customFormat="1" x14ac:dyDescent="0.25">
      <c r="C117" s="28"/>
      <c r="D117" s="28"/>
      <c r="E117" s="28"/>
      <c r="F117" s="28"/>
      <c r="G117" s="28"/>
      <c r="H117" s="28"/>
      <c r="I117" s="28"/>
      <c r="J117" s="28"/>
      <c r="K117" s="117"/>
    </row>
    <row r="118" spans="3:11" s="6" customFormat="1" x14ac:dyDescent="0.25">
      <c r="C118" s="28"/>
      <c r="D118" s="28"/>
      <c r="E118" s="28"/>
      <c r="F118" s="28"/>
      <c r="G118" s="28"/>
      <c r="H118" s="28"/>
      <c r="I118" s="28"/>
      <c r="J118" s="28"/>
      <c r="K118" s="117"/>
    </row>
    <row r="119" spans="3:11" s="6" customFormat="1" x14ac:dyDescent="0.25">
      <c r="C119" s="28"/>
      <c r="D119" s="28"/>
      <c r="E119" s="28"/>
      <c r="F119" s="28"/>
      <c r="G119" s="28"/>
      <c r="H119" s="28"/>
      <c r="I119" s="28"/>
      <c r="J119" s="28"/>
      <c r="K119" s="117"/>
    </row>
    <row r="120" spans="3:11" s="6" customFormat="1" x14ac:dyDescent="0.25">
      <c r="C120" s="28"/>
      <c r="D120" s="28"/>
      <c r="E120" s="28"/>
      <c r="F120" s="28"/>
      <c r="G120" s="28"/>
      <c r="H120" s="28"/>
      <c r="I120" s="28"/>
      <c r="J120" s="28"/>
      <c r="K120" s="117"/>
    </row>
    <row r="121" spans="3:11" s="6" customFormat="1" x14ac:dyDescent="0.25">
      <c r="C121" s="28"/>
      <c r="D121" s="28"/>
      <c r="E121" s="28"/>
      <c r="F121" s="28"/>
      <c r="G121" s="28"/>
      <c r="H121" s="28"/>
      <c r="I121" s="28"/>
      <c r="J121" s="28"/>
      <c r="K121" s="117"/>
    </row>
    <row r="122" spans="3:11" s="6" customFormat="1" x14ac:dyDescent="0.25">
      <c r="C122" s="28"/>
      <c r="D122" s="28"/>
      <c r="E122" s="28"/>
      <c r="F122" s="28"/>
      <c r="G122" s="28"/>
      <c r="H122" s="28"/>
      <c r="I122" s="28"/>
      <c r="J122" s="28"/>
      <c r="K122" s="117"/>
    </row>
    <row r="123" spans="3:11" s="6" customFormat="1" x14ac:dyDescent="0.25">
      <c r="C123" s="28"/>
      <c r="D123" s="28"/>
      <c r="E123" s="28"/>
      <c r="F123" s="28"/>
      <c r="G123" s="28"/>
      <c r="H123" s="28"/>
      <c r="I123" s="28"/>
      <c r="J123" s="28"/>
      <c r="K123" s="117"/>
    </row>
    <row r="124" spans="3:11" s="6" customFormat="1" x14ac:dyDescent="0.25">
      <c r="C124" s="28"/>
      <c r="D124" s="28"/>
      <c r="E124" s="28"/>
      <c r="F124" s="28"/>
      <c r="G124" s="28"/>
      <c r="H124" s="28"/>
      <c r="I124" s="28"/>
      <c r="J124" s="28"/>
      <c r="K124" s="117"/>
    </row>
    <row r="125" spans="3:11" s="6" customFormat="1" x14ac:dyDescent="0.25">
      <c r="C125" s="28"/>
      <c r="D125" s="28"/>
      <c r="E125" s="28"/>
      <c r="F125" s="28"/>
      <c r="G125" s="28"/>
      <c r="H125" s="28"/>
      <c r="I125" s="28"/>
      <c r="J125" s="28"/>
      <c r="K125" s="117"/>
    </row>
    <row r="126" spans="3:11" s="6" customFormat="1" x14ac:dyDescent="0.25">
      <c r="C126" s="28"/>
      <c r="D126" s="28"/>
      <c r="E126" s="28"/>
      <c r="F126" s="28"/>
      <c r="G126" s="28"/>
      <c r="H126" s="28"/>
      <c r="I126" s="28"/>
      <c r="J126" s="28"/>
      <c r="K126" s="117"/>
    </row>
    <row r="127" spans="3:11" s="6" customFormat="1" x14ac:dyDescent="0.25">
      <c r="C127" s="28"/>
      <c r="D127" s="28"/>
      <c r="E127" s="28"/>
      <c r="F127" s="28"/>
      <c r="G127" s="28"/>
      <c r="H127" s="28"/>
      <c r="I127" s="28"/>
      <c r="J127" s="28"/>
      <c r="K127" s="117"/>
    </row>
    <row r="128" spans="3:11" s="6" customFormat="1" x14ac:dyDescent="0.25">
      <c r="C128" s="28"/>
      <c r="D128" s="28"/>
      <c r="E128" s="28"/>
      <c r="F128" s="28"/>
      <c r="G128" s="28"/>
      <c r="H128" s="28"/>
      <c r="I128" s="28"/>
      <c r="J128" s="28"/>
      <c r="K128" s="117"/>
    </row>
    <row r="129" spans="3:11" s="6" customFormat="1" x14ac:dyDescent="0.25">
      <c r="C129" s="28"/>
      <c r="D129" s="28"/>
      <c r="E129" s="28"/>
      <c r="F129" s="28"/>
      <c r="G129" s="28"/>
      <c r="H129" s="28"/>
      <c r="I129" s="28"/>
      <c r="J129" s="28"/>
      <c r="K129" s="117"/>
    </row>
    <row r="130" spans="3:11" s="6" customFormat="1" x14ac:dyDescent="0.25">
      <c r="C130" s="28"/>
      <c r="D130" s="28"/>
      <c r="E130" s="28"/>
      <c r="F130" s="28"/>
      <c r="G130" s="28"/>
      <c r="H130" s="28"/>
      <c r="I130" s="28"/>
      <c r="J130" s="28"/>
      <c r="K130" s="117"/>
    </row>
    <row r="131" spans="3:11" s="6" customFormat="1" x14ac:dyDescent="0.25">
      <c r="C131" s="28"/>
      <c r="D131" s="28"/>
      <c r="E131" s="28"/>
      <c r="F131" s="28"/>
      <c r="G131" s="28"/>
      <c r="H131" s="28"/>
      <c r="I131" s="28"/>
      <c r="J131" s="28"/>
      <c r="K131" s="117"/>
    </row>
    <row r="132" spans="3:11" s="6" customFormat="1" x14ac:dyDescent="0.25">
      <c r="C132" s="28"/>
      <c r="D132" s="28"/>
      <c r="E132" s="28"/>
      <c r="F132" s="28"/>
      <c r="G132" s="28"/>
      <c r="H132" s="28"/>
      <c r="I132" s="28"/>
      <c r="J132" s="28"/>
      <c r="K132" s="117"/>
    </row>
    <row r="133" spans="3:11" s="6" customFormat="1" x14ac:dyDescent="0.25">
      <c r="C133" s="28"/>
      <c r="D133" s="28"/>
      <c r="E133" s="28"/>
      <c r="F133" s="28"/>
      <c r="G133" s="28"/>
      <c r="H133" s="28"/>
      <c r="I133" s="28"/>
      <c r="J133" s="28"/>
      <c r="K133" s="117"/>
    </row>
    <row r="134" spans="3:11" s="6" customFormat="1" x14ac:dyDescent="0.25">
      <c r="C134" s="28"/>
      <c r="D134" s="28"/>
      <c r="E134" s="28"/>
      <c r="F134" s="28"/>
      <c r="G134" s="28"/>
      <c r="H134" s="28"/>
      <c r="I134" s="28"/>
      <c r="J134" s="28"/>
      <c r="K134" s="117"/>
    </row>
    <row r="135" spans="3:11" s="6" customFormat="1" x14ac:dyDescent="0.25">
      <c r="C135" s="28"/>
      <c r="D135" s="28"/>
      <c r="E135" s="28"/>
      <c r="F135" s="28"/>
      <c r="G135" s="28"/>
      <c r="H135" s="28"/>
      <c r="I135" s="28"/>
      <c r="J135" s="28"/>
      <c r="K135" s="117"/>
    </row>
    <row r="136" spans="3:11" s="6" customFormat="1" x14ac:dyDescent="0.25">
      <c r="C136" s="28"/>
      <c r="D136" s="28"/>
      <c r="E136" s="28"/>
      <c r="F136" s="28"/>
      <c r="G136" s="28"/>
      <c r="H136" s="28"/>
      <c r="I136" s="28"/>
      <c r="J136" s="28"/>
      <c r="K136" s="117"/>
    </row>
    <row r="137" spans="3:11" s="6" customFormat="1" x14ac:dyDescent="0.25">
      <c r="C137" s="28"/>
      <c r="D137" s="28"/>
      <c r="E137" s="28"/>
      <c r="F137" s="28"/>
      <c r="G137" s="28"/>
      <c r="H137" s="28"/>
      <c r="I137" s="28"/>
      <c r="J137" s="28"/>
      <c r="K137" s="117"/>
    </row>
    <row r="138" spans="3:11" s="6" customFormat="1" x14ac:dyDescent="0.25">
      <c r="C138" s="28"/>
      <c r="D138" s="28"/>
      <c r="E138" s="28"/>
      <c r="F138" s="28"/>
      <c r="G138" s="28"/>
      <c r="H138" s="28"/>
      <c r="I138" s="28"/>
      <c r="J138" s="28"/>
      <c r="K138" s="117"/>
    </row>
    <row r="139" spans="3:11" s="6" customFormat="1" x14ac:dyDescent="0.25">
      <c r="C139" s="28"/>
      <c r="D139" s="28"/>
      <c r="E139" s="28"/>
      <c r="F139" s="28"/>
      <c r="G139" s="28"/>
      <c r="H139" s="28"/>
      <c r="I139" s="28"/>
      <c r="J139" s="28"/>
      <c r="K139" s="117"/>
    </row>
    <row r="140" spans="3:11" s="6" customFormat="1" x14ac:dyDescent="0.25">
      <c r="C140" s="28"/>
      <c r="D140" s="28"/>
      <c r="E140" s="28"/>
      <c r="F140" s="28"/>
      <c r="G140" s="28"/>
      <c r="H140" s="28"/>
      <c r="I140" s="28"/>
      <c r="J140" s="28"/>
      <c r="K140" s="117"/>
    </row>
    <row r="141" spans="3:11" s="6" customFormat="1" x14ac:dyDescent="0.25">
      <c r="C141" s="28"/>
      <c r="D141" s="28"/>
      <c r="E141" s="28"/>
      <c r="F141" s="28"/>
      <c r="G141" s="28"/>
      <c r="H141" s="28"/>
      <c r="I141" s="28"/>
      <c r="J141" s="28"/>
      <c r="K141" s="117"/>
    </row>
    <row r="142" spans="3:11" s="6" customFormat="1" x14ac:dyDescent="0.25">
      <c r="C142" s="28"/>
      <c r="D142" s="28"/>
      <c r="E142" s="28"/>
      <c r="F142" s="28"/>
      <c r="G142" s="28"/>
      <c r="H142" s="28"/>
      <c r="I142" s="28"/>
      <c r="J142" s="28"/>
      <c r="K142" s="117"/>
    </row>
    <row r="143" spans="3:11" s="6" customFormat="1" x14ac:dyDescent="0.25">
      <c r="C143" s="28"/>
      <c r="D143" s="28"/>
      <c r="E143" s="28"/>
      <c r="F143" s="28"/>
      <c r="G143" s="28"/>
      <c r="H143" s="28"/>
      <c r="I143" s="28"/>
      <c r="J143" s="28"/>
      <c r="K143" s="117"/>
    </row>
    <row r="144" spans="3:11" s="6" customFormat="1" x14ac:dyDescent="0.25">
      <c r="C144" s="28"/>
      <c r="D144" s="28"/>
      <c r="E144" s="28"/>
      <c r="F144" s="28"/>
      <c r="G144" s="28"/>
      <c r="H144" s="28"/>
      <c r="I144" s="28"/>
      <c r="J144" s="28"/>
      <c r="K144" s="117"/>
    </row>
    <row r="145" spans="3:11" s="6" customFormat="1" x14ac:dyDescent="0.25">
      <c r="C145" s="28"/>
      <c r="D145" s="28"/>
      <c r="E145" s="28"/>
      <c r="F145" s="28"/>
      <c r="G145" s="28"/>
      <c r="H145" s="28"/>
      <c r="I145" s="28"/>
      <c r="J145" s="28"/>
      <c r="K145" s="117"/>
    </row>
    <row r="146" spans="3:11" s="6" customFormat="1" x14ac:dyDescent="0.25">
      <c r="C146" s="28"/>
      <c r="D146" s="28"/>
      <c r="E146" s="28"/>
      <c r="F146" s="28"/>
      <c r="G146" s="28"/>
      <c r="H146" s="28"/>
      <c r="I146" s="28"/>
      <c r="J146" s="28"/>
      <c r="K146" s="117"/>
    </row>
    <row r="147" spans="3:11" s="6" customFormat="1" x14ac:dyDescent="0.25">
      <c r="C147" s="28"/>
      <c r="D147" s="28"/>
      <c r="E147" s="28"/>
      <c r="F147" s="28"/>
      <c r="G147" s="28"/>
      <c r="H147" s="28"/>
      <c r="I147" s="28"/>
      <c r="J147" s="28"/>
      <c r="K147" s="117"/>
    </row>
    <row r="148" spans="3:11" s="6" customFormat="1" x14ac:dyDescent="0.25">
      <c r="C148" s="28"/>
      <c r="D148" s="28"/>
      <c r="E148" s="28"/>
      <c r="F148" s="28"/>
      <c r="G148" s="28"/>
      <c r="H148" s="28"/>
      <c r="I148" s="28"/>
      <c r="J148" s="28"/>
      <c r="K148" s="117"/>
    </row>
    <row r="149" spans="3:11" s="6" customFormat="1" x14ac:dyDescent="0.25">
      <c r="C149" s="28"/>
      <c r="D149" s="28"/>
      <c r="E149" s="28"/>
      <c r="F149" s="28"/>
      <c r="G149" s="28"/>
      <c r="H149" s="28"/>
      <c r="I149" s="28"/>
      <c r="J149" s="28"/>
      <c r="K149" s="117"/>
    </row>
    <row r="150" spans="3:11" s="6" customFormat="1" x14ac:dyDescent="0.25">
      <c r="C150" s="28"/>
      <c r="D150" s="28"/>
      <c r="E150" s="28"/>
      <c r="F150" s="28"/>
      <c r="G150" s="28"/>
      <c r="H150" s="28"/>
      <c r="I150" s="28"/>
      <c r="J150" s="28"/>
      <c r="K150" s="117"/>
    </row>
    <row r="151" spans="3:11" s="6" customFormat="1" x14ac:dyDescent="0.25">
      <c r="C151" s="28"/>
      <c r="D151" s="28"/>
      <c r="E151" s="28"/>
      <c r="F151" s="28"/>
      <c r="G151" s="28"/>
      <c r="H151" s="28"/>
      <c r="I151" s="28"/>
      <c r="J151" s="28"/>
      <c r="K151" s="117"/>
    </row>
    <row r="152" spans="3:11" s="6" customFormat="1" x14ac:dyDescent="0.25">
      <c r="C152" s="28"/>
      <c r="D152" s="28"/>
      <c r="E152" s="28"/>
      <c r="F152" s="28"/>
      <c r="G152" s="28"/>
      <c r="H152" s="28"/>
      <c r="I152" s="28"/>
      <c r="J152" s="28"/>
      <c r="K152" s="117"/>
    </row>
    <row r="153" spans="3:11" s="6" customFormat="1" x14ac:dyDescent="0.25">
      <c r="C153" s="28"/>
      <c r="D153" s="28"/>
      <c r="E153" s="28"/>
      <c r="F153" s="28"/>
      <c r="G153" s="28"/>
      <c r="H153" s="28"/>
      <c r="I153" s="28"/>
      <c r="J153" s="28"/>
      <c r="K153" s="117"/>
    </row>
    <row r="154" spans="3:11" s="6" customFormat="1" x14ac:dyDescent="0.25">
      <c r="C154" s="28"/>
      <c r="D154" s="28"/>
      <c r="E154" s="28"/>
      <c r="F154" s="28"/>
      <c r="G154" s="28"/>
      <c r="H154" s="28"/>
      <c r="I154" s="28"/>
      <c r="J154" s="28"/>
      <c r="K154" s="117"/>
    </row>
    <row r="155" spans="3:11" s="6" customFormat="1" x14ac:dyDescent="0.25">
      <c r="C155" s="28"/>
      <c r="D155" s="28"/>
      <c r="E155" s="28"/>
      <c r="F155" s="28"/>
      <c r="G155" s="28"/>
      <c r="H155" s="28"/>
      <c r="I155" s="28"/>
      <c r="J155" s="28"/>
      <c r="K155" s="117"/>
    </row>
    <row r="156" spans="3:11" s="6" customFormat="1" x14ac:dyDescent="0.25">
      <c r="C156" s="28"/>
      <c r="D156" s="28"/>
      <c r="E156" s="28"/>
      <c r="F156" s="28"/>
      <c r="G156" s="28"/>
      <c r="H156" s="28"/>
      <c r="I156" s="28"/>
      <c r="J156" s="28"/>
      <c r="K156" s="117"/>
    </row>
    <row r="157" spans="3:11" s="6" customFormat="1" x14ac:dyDescent="0.25">
      <c r="C157" s="28"/>
      <c r="D157" s="28"/>
      <c r="E157" s="28"/>
      <c r="F157" s="28"/>
      <c r="G157" s="28"/>
      <c r="H157" s="28"/>
      <c r="I157" s="28"/>
      <c r="J157" s="28"/>
      <c r="K157" s="117"/>
    </row>
    <row r="158" spans="3:11" s="6" customFormat="1" x14ac:dyDescent="0.25">
      <c r="C158" s="28"/>
      <c r="D158" s="28"/>
      <c r="E158" s="28"/>
      <c r="F158" s="28"/>
      <c r="G158" s="28"/>
      <c r="H158" s="28"/>
      <c r="I158" s="28"/>
      <c r="J158" s="28"/>
      <c r="K158" s="117"/>
    </row>
    <row r="159" spans="3:11" s="6" customFormat="1" x14ac:dyDescent="0.25">
      <c r="C159" s="28"/>
      <c r="D159" s="28"/>
      <c r="E159" s="28"/>
      <c r="F159" s="28"/>
      <c r="G159" s="28"/>
      <c r="H159" s="28"/>
      <c r="I159" s="28"/>
      <c r="J159" s="28"/>
      <c r="K159" s="117"/>
    </row>
    <row r="160" spans="3:11" s="6" customFormat="1" x14ac:dyDescent="0.25">
      <c r="C160" s="28"/>
      <c r="D160" s="28"/>
      <c r="E160" s="28"/>
      <c r="F160" s="28"/>
      <c r="G160" s="28"/>
      <c r="H160" s="28"/>
      <c r="I160" s="28"/>
      <c r="J160" s="28"/>
      <c r="K160" s="117"/>
    </row>
    <row r="161" spans="3:11" s="6" customFormat="1" x14ac:dyDescent="0.25">
      <c r="C161" s="28"/>
      <c r="D161" s="28"/>
      <c r="E161" s="28"/>
      <c r="F161" s="28"/>
      <c r="G161" s="28"/>
      <c r="H161" s="28"/>
      <c r="I161" s="28"/>
      <c r="J161" s="28"/>
      <c r="K161" s="117"/>
    </row>
    <row r="162" spans="3:11" s="6" customFormat="1" x14ac:dyDescent="0.25">
      <c r="C162" s="28"/>
      <c r="D162" s="28"/>
      <c r="E162" s="28"/>
      <c r="F162" s="28"/>
      <c r="G162" s="28"/>
      <c r="H162" s="28"/>
      <c r="I162" s="28"/>
      <c r="J162" s="28"/>
      <c r="K162" s="117"/>
    </row>
    <row r="163" spans="3:11" s="6" customFormat="1" x14ac:dyDescent="0.25">
      <c r="C163" s="28"/>
      <c r="D163" s="28"/>
      <c r="E163" s="28"/>
      <c r="F163" s="28"/>
      <c r="G163" s="28"/>
      <c r="H163" s="28"/>
      <c r="I163" s="28"/>
      <c r="J163" s="28"/>
      <c r="K163" s="117"/>
    </row>
    <row r="164" spans="3:11" s="6" customFormat="1" x14ac:dyDescent="0.25">
      <c r="C164" s="28"/>
      <c r="D164" s="28"/>
      <c r="E164" s="28"/>
      <c r="F164" s="28"/>
      <c r="G164" s="28"/>
      <c r="H164" s="28"/>
      <c r="I164" s="28"/>
      <c r="J164" s="28"/>
      <c r="K164" s="117"/>
    </row>
    <row r="165" spans="3:11" s="6" customFormat="1" x14ac:dyDescent="0.25">
      <c r="C165" s="28"/>
      <c r="D165" s="28"/>
      <c r="E165" s="28"/>
      <c r="F165" s="28"/>
      <c r="G165" s="28"/>
      <c r="H165" s="28"/>
      <c r="I165" s="28"/>
      <c r="J165" s="28"/>
      <c r="K165" s="117"/>
    </row>
    <row r="166" spans="3:11" s="6" customFormat="1" x14ac:dyDescent="0.25">
      <c r="C166" s="28"/>
      <c r="D166" s="28"/>
      <c r="E166" s="28"/>
      <c r="F166" s="28"/>
      <c r="G166" s="28"/>
      <c r="H166" s="28"/>
      <c r="I166" s="28"/>
      <c r="J166" s="28"/>
      <c r="K166" s="117"/>
    </row>
    <row r="167" spans="3:11" s="6" customFormat="1" x14ac:dyDescent="0.25">
      <c r="C167" s="28"/>
      <c r="D167" s="28"/>
      <c r="E167" s="28"/>
      <c r="F167" s="28"/>
      <c r="G167" s="28"/>
      <c r="H167" s="28"/>
      <c r="I167" s="28"/>
      <c r="J167" s="28"/>
      <c r="K167" s="117"/>
    </row>
    <row r="168" spans="3:11" s="6" customFormat="1" x14ac:dyDescent="0.25">
      <c r="C168" s="28"/>
      <c r="D168" s="28"/>
      <c r="E168" s="28"/>
      <c r="F168" s="28"/>
      <c r="G168" s="28"/>
      <c r="H168" s="28"/>
      <c r="I168" s="28"/>
      <c r="J168" s="28"/>
      <c r="K168" s="117"/>
    </row>
    <row r="169" spans="3:11" s="6" customFormat="1" x14ac:dyDescent="0.25">
      <c r="C169" s="28"/>
      <c r="D169" s="28"/>
      <c r="E169" s="28"/>
      <c r="F169" s="28"/>
      <c r="G169" s="28"/>
      <c r="H169" s="28"/>
      <c r="I169" s="28"/>
      <c r="J169" s="28"/>
      <c r="K169" s="117"/>
    </row>
    <row r="170" spans="3:11" s="6" customFormat="1" x14ac:dyDescent="0.25">
      <c r="C170" s="28"/>
      <c r="D170" s="28"/>
      <c r="E170" s="28"/>
      <c r="F170" s="28"/>
      <c r="G170" s="28"/>
      <c r="H170" s="28"/>
      <c r="I170" s="28"/>
      <c r="J170" s="28"/>
      <c r="K170" s="117"/>
    </row>
    <row r="171" spans="3:11" s="6" customFormat="1" x14ac:dyDescent="0.25">
      <c r="C171" s="28"/>
      <c r="D171" s="28"/>
      <c r="E171" s="28"/>
      <c r="F171" s="28"/>
      <c r="G171" s="28"/>
      <c r="H171" s="28"/>
      <c r="I171" s="28"/>
      <c r="J171" s="28"/>
      <c r="K171" s="117"/>
    </row>
    <row r="172" spans="3:11" s="6" customFormat="1" x14ac:dyDescent="0.25">
      <c r="C172" s="28"/>
      <c r="D172" s="28"/>
      <c r="E172" s="28"/>
      <c r="F172" s="28"/>
      <c r="G172" s="28"/>
      <c r="H172" s="28"/>
      <c r="I172" s="28"/>
      <c r="J172" s="28"/>
      <c r="K172" s="117"/>
    </row>
    <row r="173" spans="3:11" s="6" customFormat="1" x14ac:dyDescent="0.25">
      <c r="C173" s="28"/>
      <c r="D173" s="28"/>
      <c r="E173" s="28"/>
      <c r="F173" s="28"/>
      <c r="G173" s="28"/>
      <c r="H173" s="28"/>
      <c r="I173" s="28"/>
      <c r="J173" s="28"/>
      <c r="K173" s="117"/>
    </row>
    <row r="174" spans="3:11" s="6" customFormat="1" x14ac:dyDescent="0.25">
      <c r="C174" s="28"/>
      <c r="D174" s="28"/>
      <c r="E174" s="28"/>
      <c r="F174" s="28"/>
      <c r="G174" s="28"/>
      <c r="H174" s="28"/>
      <c r="I174" s="28"/>
      <c r="J174" s="28"/>
      <c r="K174" s="117"/>
    </row>
    <row r="175" spans="3:11" s="6" customFormat="1" x14ac:dyDescent="0.25">
      <c r="C175" s="28"/>
      <c r="D175" s="28"/>
      <c r="E175" s="28"/>
      <c r="F175" s="28"/>
      <c r="G175" s="28"/>
      <c r="H175" s="28"/>
      <c r="I175" s="28"/>
      <c r="J175" s="28"/>
      <c r="K175" s="117"/>
    </row>
    <row r="176" spans="3:11" s="6" customFormat="1" x14ac:dyDescent="0.25">
      <c r="C176" s="28"/>
      <c r="D176" s="28"/>
      <c r="E176" s="28"/>
      <c r="F176" s="28"/>
      <c r="G176" s="28"/>
      <c r="H176" s="28"/>
      <c r="I176" s="28"/>
      <c r="J176" s="28"/>
      <c r="K176" s="117"/>
    </row>
    <row r="177" spans="3:11" s="6" customFormat="1" x14ac:dyDescent="0.25">
      <c r="C177" s="28"/>
      <c r="D177" s="28"/>
      <c r="E177" s="28"/>
      <c r="F177" s="28"/>
      <c r="G177" s="28"/>
      <c r="H177" s="28"/>
      <c r="I177" s="28"/>
      <c r="J177" s="28"/>
      <c r="K177" s="117"/>
    </row>
    <row r="178" spans="3:11" s="6" customFormat="1" x14ac:dyDescent="0.25">
      <c r="C178" s="28"/>
      <c r="D178" s="28"/>
      <c r="E178" s="28"/>
      <c r="F178" s="28"/>
      <c r="G178" s="28"/>
      <c r="H178" s="28"/>
      <c r="I178" s="28"/>
      <c r="J178" s="28"/>
      <c r="K178" s="117"/>
    </row>
    <row r="179" spans="3:11" s="6" customFormat="1" x14ac:dyDescent="0.25">
      <c r="C179" s="28"/>
      <c r="D179" s="28"/>
      <c r="E179" s="28"/>
      <c r="F179" s="28"/>
      <c r="G179" s="28"/>
      <c r="H179" s="28"/>
      <c r="I179" s="28"/>
      <c r="J179" s="28"/>
      <c r="K179" s="117"/>
    </row>
    <row r="180" spans="3:11" s="6" customFormat="1" x14ac:dyDescent="0.25">
      <c r="C180" s="28"/>
      <c r="D180" s="28"/>
      <c r="E180" s="28"/>
      <c r="F180" s="28"/>
      <c r="G180" s="28"/>
      <c r="H180" s="28"/>
      <c r="I180" s="28"/>
      <c r="J180" s="28"/>
      <c r="K180" s="117"/>
    </row>
    <row r="181" spans="3:11" s="6" customFormat="1" x14ac:dyDescent="0.25">
      <c r="C181" s="28"/>
      <c r="D181" s="28"/>
      <c r="E181" s="28"/>
      <c r="F181" s="28"/>
      <c r="G181" s="28"/>
      <c r="H181" s="28"/>
      <c r="I181" s="28"/>
      <c r="J181" s="28"/>
      <c r="K181" s="117"/>
    </row>
    <row r="182" spans="3:11" s="6" customFormat="1" x14ac:dyDescent="0.25">
      <c r="C182" s="28"/>
      <c r="D182" s="28"/>
      <c r="E182" s="28"/>
      <c r="F182" s="28"/>
      <c r="G182" s="28"/>
      <c r="H182" s="28"/>
      <c r="I182" s="28"/>
      <c r="J182" s="28"/>
      <c r="K182" s="117"/>
    </row>
    <row r="183" spans="3:11" s="6" customFormat="1" x14ac:dyDescent="0.25">
      <c r="C183" s="28"/>
      <c r="D183" s="28"/>
      <c r="E183" s="28"/>
      <c r="F183" s="28"/>
      <c r="G183" s="28"/>
      <c r="H183" s="28"/>
      <c r="I183" s="28"/>
      <c r="J183" s="28"/>
      <c r="K183" s="117"/>
    </row>
    <row r="184" spans="3:11" s="6" customFormat="1" x14ac:dyDescent="0.25">
      <c r="C184" s="28"/>
      <c r="D184" s="28"/>
      <c r="E184" s="28"/>
      <c r="F184" s="28"/>
      <c r="G184" s="28"/>
      <c r="H184" s="28"/>
      <c r="I184" s="28"/>
      <c r="J184" s="28"/>
      <c r="K184" s="117"/>
    </row>
    <row r="185" spans="3:11" s="6" customFormat="1" x14ac:dyDescent="0.25">
      <c r="C185" s="28"/>
      <c r="D185" s="28"/>
      <c r="E185" s="28"/>
      <c r="F185" s="28"/>
      <c r="G185" s="28"/>
      <c r="H185" s="28"/>
      <c r="I185" s="28"/>
      <c r="J185" s="28"/>
      <c r="K185" s="117"/>
    </row>
    <row r="186" spans="3:11" s="6" customFormat="1" x14ac:dyDescent="0.25">
      <c r="C186" s="28"/>
      <c r="D186" s="28"/>
      <c r="E186" s="28"/>
      <c r="F186" s="28"/>
      <c r="G186" s="28"/>
      <c r="H186" s="28"/>
      <c r="I186" s="28"/>
      <c r="J186" s="28"/>
      <c r="K186" s="117"/>
    </row>
    <row r="187" spans="3:11" s="6" customFormat="1" x14ac:dyDescent="0.25">
      <c r="C187" s="28"/>
      <c r="D187" s="28"/>
      <c r="E187" s="28"/>
      <c r="F187" s="28"/>
      <c r="G187" s="28"/>
      <c r="H187" s="28"/>
      <c r="I187" s="28"/>
      <c r="J187" s="28"/>
      <c r="K187" s="117"/>
    </row>
    <row r="188" spans="3:11" s="6" customFormat="1" x14ac:dyDescent="0.25">
      <c r="C188" s="28"/>
      <c r="D188" s="28"/>
      <c r="E188" s="28"/>
      <c r="F188" s="28"/>
      <c r="G188" s="28"/>
      <c r="H188" s="28"/>
      <c r="I188" s="28"/>
      <c r="J188" s="28"/>
      <c r="K188" s="117"/>
    </row>
    <row r="189" spans="3:11" s="6" customFormat="1" x14ac:dyDescent="0.25">
      <c r="C189" s="28"/>
      <c r="D189" s="28"/>
      <c r="E189" s="28"/>
      <c r="F189" s="28"/>
      <c r="G189" s="28"/>
      <c r="H189" s="28"/>
      <c r="I189" s="28"/>
      <c r="J189" s="28"/>
      <c r="K189" s="117"/>
    </row>
    <row r="190" spans="3:11" s="6" customFormat="1" x14ac:dyDescent="0.25">
      <c r="C190" s="28"/>
      <c r="D190" s="28"/>
      <c r="E190" s="28"/>
      <c r="F190" s="28"/>
      <c r="G190" s="28"/>
      <c r="H190" s="28"/>
      <c r="I190" s="28"/>
      <c r="J190" s="28"/>
      <c r="K190" s="117"/>
    </row>
    <row r="191" spans="3:11" s="6" customFormat="1" x14ac:dyDescent="0.25">
      <c r="C191" s="28"/>
      <c r="D191" s="28"/>
      <c r="E191" s="28"/>
      <c r="F191" s="28"/>
      <c r="G191" s="28"/>
      <c r="H191" s="28"/>
      <c r="I191" s="28"/>
      <c r="J191" s="28"/>
      <c r="K191" s="117"/>
    </row>
    <row r="192" spans="3:11" s="6" customFormat="1" x14ac:dyDescent="0.25">
      <c r="C192" s="28"/>
      <c r="D192" s="28"/>
      <c r="E192" s="28"/>
      <c r="F192" s="28"/>
      <c r="G192" s="28"/>
      <c r="H192" s="28"/>
      <c r="I192" s="28"/>
      <c r="J192" s="28"/>
      <c r="K192" s="117"/>
    </row>
    <row r="193" spans="3:11" s="6" customFormat="1" x14ac:dyDescent="0.25">
      <c r="C193" s="28"/>
      <c r="D193" s="28"/>
      <c r="E193" s="28"/>
      <c r="F193" s="28"/>
      <c r="G193" s="28"/>
      <c r="H193" s="28"/>
      <c r="I193" s="28"/>
      <c r="J193" s="28"/>
      <c r="K193" s="117"/>
    </row>
    <row r="194" spans="3:11" s="6" customFormat="1" x14ac:dyDescent="0.25">
      <c r="C194" s="28"/>
      <c r="D194" s="28"/>
      <c r="E194" s="28"/>
      <c r="F194" s="28"/>
      <c r="G194" s="28"/>
      <c r="H194" s="28"/>
      <c r="I194" s="28"/>
      <c r="J194" s="28"/>
      <c r="K194" s="117"/>
    </row>
    <row r="195" spans="3:11" s="6" customFormat="1" x14ac:dyDescent="0.25">
      <c r="C195" s="28"/>
      <c r="D195" s="28"/>
      <c r="E195" s="28"/>
      <c r="F195" s="28"/>
      <c r="G195" s="28"/>
      <c r="H195" s="28"/>
      <c r="I195" s="28"/>
      <c r="J195" s="28"/>
      <c r="K195" s="117"/>
    </row>
    <row r="196" spans="3:11" s="6" customFormat="1" x14ac:dyDescent="0.25">
      <c r="C196" s="28"/>
      <c r="D196" s="28"/>
      <c r="E196" s="28"/>
      <c r="F196" s="28"/>
      <c r="G196" s="28"/>
      <c r="H196" s="28"/>
      <c r="I196" s="28"/>
      <c r="J196" s="28"/>
      <c r="K196" s="117"/>
    </row>
    <row r="197" spans="3:11" s="6" customFormat="1" x14ac:dyDescent="0.25">
      <c r="C197" s="28"/>
      <c r="D197" s="28"/>
      <c r="E197" s="28"/>
      <c r="F197" s="28"/>
      <c r="G197" s="28"/>
      <c r="H197" s="28"/>
      <c r="I197" s="28"/>
      <c r="J197" s="28"/>
      <c r="K197" s="117"/>
    </row>
    <row r="198" spans="3:11" s="6" customFormat="1" x14ac:dyDescent="0.25">
      <c r="C198" s="28"/>
      <c r="D198" s="28"/>
      <c r="E198" s="28"/>
      <c r="F198" s="28"/>
      <c r="G198" s="28"/>
      <c r="H198" s="28"/>
      <c r="I198" s="28"/>
      <c r="J198" s="28"/>
      <c r="K198" s="117"/>
    </row>
    <row r="199" spans="3:11" s="6" customFormat="1" x14ac:dyDescent="0.25">
      <c r="C199" s="28"/>
      <c r="D199" s="28"/>
      <c r="E199" s="28"/>
      <c r="F199" s="28"/>
      <c r="G199" s="28"/>
      <c r="H199" s="28"/>
      <c r="I199" s="28"/>
      <c r="J199" s="28"/>
      <c r="K199" s="117"/>
    </row>
    <row r="200" spans="3:11" s="6" customFormat="1" x14ac:dyDescent="0.25">
      <c r="C200" s="28"/>
      <c r="D200" s="28"/>
      <c r="E200" s="28"/>
      <c r="F200" s="28"/>
      <c r="G200" s="28"/>
      <c r="H200" s="28"/>
      <c r="I200" s="28"/>
      <c r="J200" s="28"/>
      <c r="K200" s="117"/>
    </row>
    <row r="201" spans="3:11" s="6" customFormat="1" x14ac:dyDescent="0.25">
      <c r="C201" s="28"/>
      <c r="D201" s="28"/>
      <c r="E201" s="28"/>
      <c r="F201" s="28"/>
      <c r="G201" s="28"/>
      <c r="H201" s="28"/>
      <c r="I201" s="28"/>
      <c r="J201" s="28"/>
      <c r="K201" s="117"/>
    </row>
    <row r="202" spans="3:11" s="6" customFormat="1" x14ac:dyDescent="0.25">
      <c r="C202" s="28"/>
      <c r="D202" s="28"/>
      <c r="E202" s="28"/>
      <c r="F202" s="28"/>
      <c r="G202" s="28"/>
      <c r="H202" s="28"/>
      <c r="I202" s="28"/>
      <c r="J202" s="28"/>
      <c r="K202" s="117"/>
    </row>
    <row r="203" spans="3:11" s="6" customFormat="1" x14ac:dyDescent="0.25">
      <c r="C203" s="28"/>
      <c r="D203" s="28"/>
      <c r="E203" s="28"/>
      <c r="F203" s="28"/>
      <c r="G203" s="28"/>
      <c r="H203" s="28"/>
      <c r="I203" s="28"/>
      <c r="J203" s="28"/>
      <c r="K203" s="117"/>
    </row>
    <row r="204" spans="3:11" s="6" customFormat="1" x14ac:dyDescent="0.25">
      <c r="C204" s="28"/>
      <c r="D204" s="28"/>
      <c r="E204" s="28"/>
      <c r="F204" s="28"/>
      <c r="G204" s="28"/>
      <c r="H204" s="28"/>
      <c r="I204" s="28"/>
      <c r="J204" s="28"/>
      <c r="K204" s="117"/>
    </row>
    <row r="205" spans="3:11" s="6" customFormat="1" x14ac:dyDescent="0.25">
      <c r="C205" s="28"/>
      <c r="D205" s="28"/>
      <c r="E205" s="28"/>
      <c r="F205" s="28"/>
      <c r="G205" s="28"/>
      <c r="H205" s="28"/>
      <c r="I205" s="28"/>
      <c r="J205" s="28"/>
      <c r="K205" s="117"/>
    </row>
    <row r="206" spans="3:11" s="6" customFormat="1" x14ac:dyDescent="0.25">
      <c r="C206" s="28"/>
      <c r="D206" s="28"/>
      <c r="E206" s="28"/>
      <c r="F206" s="28"/>
      <c r="G206" s="28"/>
      <c r="H206" s="28"/>
      <c r="I206" s="28"/>
      <c r="J206" s="28"/>
      <c r="K206" s="117"/>
    </row>
  </sheetData>
  <mergeCells count="4">
    <mergeCell ref="C3:D3"/>
    <mergeCell ref="E3:F3"/>
    <mergeCell ref="G3:H3"/>
    <mergeCell ref="I3:J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5.21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Oppgave 5.12 og 5.13</vt:lpstr>
      <vt:lpstr>Oppgave 5.14</vt:lpstr>
      <vt:lpstr>Oppgave 5.15</vt:lpstr>
      <vt:lpstr>Oppgave 5.16</vt:lpstr>
      <vt:lpstr>Oppgave 5.17</vt:lpstr>
      <vt:lpstr>Oppgave 5.18</vt:lpstr>
      <vt:lpstr>Oppgave 5.19</vt:lpstr>
      <vt:lpstr>Oppgave 5.21</vt:lpstr>
    </vt:vector>
  </TitlesOfParts>
  <Company>HVE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Magne</dc:creator>
  <cp:lastModifiedBy>Øystein Hansen</cp:lastModifiedBy>
  <cp:lastPrinted>2024-04-09T14:54:49Z</cp:lastPrinted>
  <dcterms:created xsi:type="dcterms:W3CDTF">2009-06-18T13:04:25Z</dcterms:created>
  <dcterms:modified xsi:type="dcterms:W3CDTF">2024-07-24T08:51:55Z</dcterms:modified>
</cp:coreProperties>
</file>