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Løsninger\"/>
    </mc:Choice>
  </mc:AlternateContent>
  <xr:revisionPtr revIDLastSave="0" documentId="13_ncr:1_{4C443310-7084-4431-BEF0-1608CE04AC7B}" xr6:coauthVersionLast="47" xr6:coauthVersionMax="47" xr10:uidLastSave="{00000000-0000-0000-0000-000000000000}"/>
  <bookViews>
    <workbookView xWindow="-120" yWindow="-120" windowWidth="29040" windowHeight="15840" tabRatio="785" activeTab="6" xr2:uid="{00000000-000D-0000-FFFF-FFFF00000000}"/>
  </bookViews>
  <sheets>
    <sheet name="Oppgave 11.9" sheetId="6" r:id="rId1"/>
    <sheet name="Oppgave 11.10" sheetId="7" r:id="rId2"/>
    <sheet name="Oppgave 11.11" sheetId="8" r:id="rId3"/>
    <sheet name="Oppgave 11.12" sheetId="9" r:id="rId4"/>
    <sheet name="Oppgave 11.13" sheetId="10" r:id="rId5"/>
    <sheet name="Oppgave 11.14" sheetId="11" r:id="rId6"/>
    <sheet name="Oppgave 11.16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1" l="1"/>
  <c r="G9" i="11"/>
  <c r="G11" i="11"/>
  <c r="G13" i="11"/>
  <c r="G14" i="11"/>
  <c r="G15" i="11"/>
  <c r="G4" i="11"/>
  <c r="E16" i="11"/>
  <c r="G16" i="11" s="1"/>
  <c r="F20" i="11"/>
  <c r="F21" i="11"/>
  <c r="F22" i="11"/>
  <c r="F23" i="11"/>
  <c r="F26" i="11"/>
  <c r="F18" i="11"/>
  <c r="D12" i="11"/>
  <c r="D28" i="11" s="1"/>
  <c r="F28" i="11" s="1"/>
  <c r="D27" i="11"/>
  <c r="F27" i="11" s="1"/>
  <c r="D19" i="11"/>
  <c r="F19" i="11" s="1"/>
  <c r="D7" i="11"/>
  <c r="G7" i="11" s="1"/>
  <c r="D26" i="10"/>
  <c r="D25" i="10"/>
  <c r="D24" i="10"/>
  <c r="F21" i="10"/>
  <c r="E17" i="10"/>
  <c r="F14" i="10"/>
  <c r="F13" i="10"/>
  <c r="D21" i="9"/>
  <c r="D10" i="9"/>
  <c r="F10" i="9" s="1"/>
  <c r="F8" i="9"/>
  <c r="F11" i="9"/>
  <c r="F6" i="9"/>
  <c r="F5" i="9"/>
  <c r="D15" i="9"/>
  <c r="E15" i="9" s="1"/>
  <c r="E13" i="9"/>
  <c r="E14" i="9"/>
  <c r="E12" i="9"/>
  <c r="F33" i="8"/>
  <c r="E35" i="8"/>
  <c r="C24" i="8"/>
  <c r="C25" i="8"/>
  <c r="C23" i="8"/>
  <c r="C18" i="7"/>
  <c r="E12" i="7"/>
  <c r="D12" i="7"/>
  <c r="F12" i="7"/>
  <c r="G26" i="6"/>
  <c r="P11" i="11"/>
  <c r="D25" i="11" s="1"/>
  <c r="F25" i="11" s="1"/>
  <c r="P6" i="11"/>
  <c r="E6" i="11" s="1"/>
  <c r="P4" i="11"/>
  <c r="D5" i="11" s="1"/>
  <c r="P2" i="11"/>
  <c r="G6" i="11" l="1"/>
  <c r="E24" i="11"/>
  <c r="G12" i="11"/>
  <c r="G5" i="11"/>
  <c r="D24" i="11"/>
  <c r="D8" i="11"/>
  <c r="G8" i="11" s="1"/>
  <c r="P8" i="11"/>
  <c r="C30" i="11"/>
  <c r="C16" i="9"/>
  <c r="F24" i="11" l="1"/>
  <c r="E29" i="11" s="1"/>
  <c r="F29" i="11" s="1"/>
  <c r="D30" i="11"/>
  <c r="D27" i="10"/>
  <c r="E16" i="9"/>
  <c r="F18" i="7"/>
  <c r="N30" i="11" l="1"/>
  <c r="N29" i="11" s="1"/>
  <c r="E10" i="11" s="1"/>
  <c r="G10" i="11" s="1"/>
  <c r="G30" i="11" s="1"/>
  <c r="F30" i="11" l="1"/>
  <c r="D20" i="9"/>
  <c r="E30" i="11"/>
  <c r="D7" i="9" l="1"/>
  <c r="F7" i="9" l="1"/>
  <c r="F16" i="9" s="1"/>
  <c r="D16" i="9"/>
</calcChain>
</file>

<file path=xl/sharedStrings.xml><?xml version="1.0" encoding="utf-8"?>
<sst xmlns="http://schemas.openxmlformats.org/spreadsheetml/2006/main" count="231" uniqueCount="132">
  <si>
    <t>Årsresultat</t>
  </si>
  <si>
    <t>Debet</t>
  </si>
  <si>
    <t>Saldobalanse</t>
  </si>
  <si>
    <t>Posteringer</t>
  </si>
  <si>
    <t>Resultat</t>
  </si>
  <si>
    <t>Balanse</t>
  </si>
  <si>
    <t>Diverse eiendeler</t>
  </si>
  <si>
    <t>Diverse gjeld</t>
  </si>
  <si>
    <t>Diverse inntekter</t>
  </si>
  <si>
    <t>Diverse kostnader</t>
  </si>
  <si>
    <t>a)</t>
  </si>
  <si>
    <t>Kredit</t>
  </si>
  <si>
    <t>Varebeholdning</t>
  </si>
  <si>
    <t>Varekjøp</t>
  </si>
  <si>
    <t>Avskrivninger</t>
  </si>
  <si>
    <t>Andre driftskostnader</t>
  </si>
  <si>
    <t>Rentekostnader</t>
  </si>
  <si>
    <t>Biler</t>
  </si>
  <si>
    <t>Inventar</t>
  </si>
  <si>
    <t>Forskuddsbet. husleie</t>
  </si>
  <si>
    <t>Skyldig arbeidsg.avg.</t>
  </si>
  <si>
    <t>Påløpt arbeidsg.avg.</t>
  </si>
  <si>
    <t>Lønn</t>
  </si>
  <si>
    <t>Arbeidsgiveravgift</t>
  </si>
  <si>
    <t>Aksjekapital</t>
  </si>
  <si>
    <t>Annen egenkapital</t>
  </si>
  <si>
    <t>Avsatt utbytte</t>
  </si>
  <si>
    <t>Styrets forslag til disponering av årsoverskuddet</t>
  </si>
  <si>
    <t>Overført annen egenkapital</t>
  </si>
  <si>
    <t>Betalbar skatt</t>
  </si>
  <si>
    <t>Betalbar skatt (kostnad)</t>
  </si>
  <si>
    <t>Dato</t>
  </si>
  <si>
    <t>Tekst</t>
  </si>
  <si>
    <t>Forskuddsskatt</t>
  </si>
  <si>
    <t>Inngående balanse</t>
  </si>
  <si>
    <t>Skatteoppgjør</t>
  </si>
  <si>
    <t>Betalt restskatt</t>
  </si>
  <si>
    <t>Råbalanse</t>
  </si>
  <si>
    <t>b)</t>
  </si>
  <si>
    <t>Avsatt til utbytte</t>
  </si>
  <si>
    <t>Sum disponering</t>
  </si>
  <si>
    <t>Utsatt skatt</t>
  </si>
  <si>
    <t>Endring i utsatt skatt</t>
  </si>
  <si>
    <t>Avgiftspliktig salg</t>
  </si>
  <si>
    <t>Obl. tjenestepensjon</t>
  </si>
  <si>
    <t>Endring utsatt skatt</t>
  </si>
  <si>
    <t>Feriepenger</t>
  </si>
  <si>
    <t>30.11.</t>
  </si>
  <si>
    <t>Honorar</t>
  </si>
  <si>
    <t>c)</t>
  </si>
  <si>
    <t>Påløpte feriepenger</t>
  </si>
  <si>
    <t>Bil.</t>
  </si>
  <si>
    <t>nr.</t>
  </si>
  <si>
    <t>Inngående balanse på kr 112 000 viser den skatten som selskapet har beregnet for 20x0, altså i fjor.</t>
  </si>
  <si>
    <t>De to beløpene (bilag 131 og 274) er den skatten som selskapet har betalt. Det betyr at selskapet</t>
  </si>
  <si>
    <t>Vi legger merke til at det ikke blir bokført noe på kostnadskontoen 8300 Betalbar skatt. Vi snakker om skatten for</t>
  </si>
  <si>
    <t>Regnskap for 20x1</t>
  </si>
  <si>
    <t>i fjor, altså 20x0. Skattekostnaden for 20x1 blir først bokført når året er omme, dvs. ved årsoppgjøret for 20x1</t>
  </si>
  <si>
    <t>Utdrag av årsoppgjøret for 20x1</t>
  </si>
  <si>
    <r>
      <t xml:space="preserve">Betalbar skatt for20x1: kr 500 000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0,22 = kr 110 000</t>
    </r>
  </si>
  <si>
    <t>Forklaring av beløpene på konto 2500 Betalbar skatt:</t>
  </si>
  <si>
    <t>kr 24 000 til kredit i råbalansen er beregnet skatt for 20x0, dvs. for fjoråret.</t>
  </si>
  <si>
    <t>termin resterende skatt.</t>
  </si>
  <si>
    <t>Løsning oppgave 11.9</t>
  </si>
  <si>
    <t>kr 120 000 til kredit er beregnet utsatt skatt per 31.12.x0.</t>
  </si>
  <si>
    <t>Konto 2500</t>
  </si>
  <si>
    <t>kr 340 000 til kredit er beregnet betalbar skatt for 20x0. Debettallet kr 339 500 er</t>
  </si>
  <si>
    <t>hva selskapet har beregnet.</t>
  </si>
  <si>
    <t>Konto 2540</t>
  </si>
  <si>
    <t xml:space="preserve">Konto 2120 </t>
  </si>
  <si>
    <r>
      <t xml:space="preserve">Debetbeløpet på kr 339 500 er den </t>
    </r>
    <r>
      <rPr>
        <i/>
        <sz val="12"/>
        <rFont val="Times New Roman"/>
        <family val="1"/>
      </rPr>
      <t>betalte</t>
    </r>
    <r>
      <rPr>
        <sz val="12"/>
        <rFont val="Times New Roman"/>
        <family val="1"/>
      </rPr>
      <t xml:space="preserve"> skatten i 20x1.</t>
    </r>
  </si>
  <si>
    <t>Skattekostnaden for 20x1 er kr (399 500 – 20 000) =</t>
  </si>
  <si>
    <t>Alta ligger i Finnmark og har dermed 0 % arbeidsgiveravgift.</t>
  </si>
  <si>
    <r>
      <t xml:space="preserve">Beregnet betalbar skatt for 20x1 er kr 168 000. Postering i forbindelse med årsoppgjøret for 20x1 blir kredit konto </t>
    </r>
    <r>
      <rPr>
        <i/>
        <sz val="12"/>
        <rFont val="Times New Roman"/>
        <family val="1"/>
      </rPr>
      <t>2500 Betalbar</t>
    </r>
  </si>
  <si>
    <t>Løsning oppgave 11.13</t>
  </si>
  <si>
    <t>eller:</t>
  </si>
  <si>
    <t>Betalbar skatt for 20x1</t>
  </si>
  <si>
    <t>For mye beregnet i 20x0</t>
  </si>
  <si>
    <t>Nedgang i utsatt skatt</t>
  </si>
  <si>
    <t>Skattekostnad</t>
  </si>
  <si>
    <t>fastsatt skatt i forbindelse med skatteoppgjøret for 20x0. Det faktiske skatten ble altså kr 500 lavere enn</t>
  </si>
  <si>
    <r>
      <t xml:space="preserve">kr 339 500 til kredit er </t>
    </r>
    <r>
      <rPr>
        <i/>
        <sz val="12"/>
        <rFont val="Times New Roman"/>
        <family val="1"/>
      </rPr>
      <t>fastsatt</t>
    </r>
    <r>
      <rPr>
        <sz val="12"/>
        <rFont val="Times New Roman"/>
        <family val="1"/>
      </rPr>
      <t xml:space="preserve"> skatt for 20x0. Denne ble ført kredit konto 2540 og debet konto 2500.</t>
    </r>
  </si>
  <si>
    <t>Beholdningsøkning varer: 275 000 – 262 000 =</t>
  </si>
  <si>
    <r>
      <t xml:space="preserve">Avskrivning biler: 150 000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0,30 =</t>
    </r>
  </si>
  <si>
    <r>
      <t xml:space="preserve">Avskrivning inventar: 270 000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0,10 =</t>
    </r>
  </si>
  <si>
    <t>Husleie per måned: 37 500 : 3 =</t>
  </si>
  <si>
    <r>
      <t xml:space="preserve">Forskudd for januar og februar 20x2: 12 500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2 =</t>
    </r>
  </si>
  <si>
    <t>Sum avskrivninger</t>
  </si>
  <si>
    <t>har betalt kr 100 000 når skatteoppgjøret blir offentliggjort, noe som skjedde 9. september.</t>
  </si>
  <si>
    <t>Bilag 548 er skatteoppgjøret som viser at den faktiske skatten for 20x0 ble kr 112 000, altså det samme som</t>
  </si>
  <si>
    <t>selskapet har beregnet ved årsoppgjøret for 20x0.</t>
  </si>
  <si>
    <t>Saldoen på konto 2540 Forskuddsskatt er nå på kr (112 000 – 100 000) = kr 12 000. Selskapet skylder altså</t>
  </si>
  <si>
    <t>kr 12 000, og dette beløpet forfaller tre uker etter at skatteoppgjøret blir offentliggjort.</t>
  </si>
  <si>
    <t>11.10.</t>
  </si>
  <si>
    <t>Vi ser at kostnaden for 20x1 ble kr 27 000 høyere enn den beregnede skatten for 20x1. Dette skyldes</t>
  </si>
  <si>
    <t>at selskapet har beregnet kr 27 000 for lite skatt i 20x0. Dette skyldes igjen at Skatteetaten har kontrollert</t>
  </si>
  <si>
    <t>regnskapet til Bilservice med den følge at det skattepliktige resultatet er blitt forhøyet.</t>
  </si>
  <si>
    <r>
      <t xml:space="preserve">kr 23 750 til debet i råbalansen er </t>
    </r>
    <r>
      <rPr>
        <i/>
        <sz val="12"/>
        <rFont val="Times New Roman"/>
        <family val="1"/>
      </rPr>
      <t>fastsatt</t>
    </r>
    <r>
      <rPr>
        <sz val="12"/>
        <rFont val="Times New Roman"/>
        <family val="1"/>
      </rPr>
      <t xml:space="preserve"> skatt for 20x0. Den faktiske skatten for 20x0 ble altså kr 23 750.</t>
    </r>
  </si>
  <si>
    <t>kr 23 750 til kredit er fastsatt skatt (ifølge skatteoppgjøret) for 20x0.</t>
  </si>
  <si>
    <t>kr 23 750 til debet er betalingen av den fastsatte skatten for 20x0 – to terminer forskuddsskatt og en</t>
  </si>
  <si>
    <t>Vi ser at kostnaden for 20x1 blir kr 17 750, altså kr 250 mindre enn beregnet skatt for 20x1. Det skyldes at</t>
  </si>
  <si>
    <t>den fastsatte skatten for 20x0 (i fjor) ble kr 250 mindre enn forventet.</t>
  </si>
  <si>
    <t>Løsning oppgave 11.14</t>
  </si>
  <si>
    <t>Løsning oppgave 11.16</t>
  </si>
  <si>
    <t>Konto-</t>
  </si>
  <si>
    <t>kode</t>
  </si>
  <si>
    <t>Løsning oppgave 11.10</t>
  </si>
  <si>
    <t>Løsning oppgave 11.11</t>
  </si>
  <si>
    <t>Forklaring av beløpene på konto 2540 Forskuddsskatt:</t>
  </si>
  <si>
    <t>Løsning oppgave 11.12</t>
  </si>
  <si>
    <t>Kontonavn</t>
  </si>
  <si>
    <t>Kassekreditt</t>
  </si>
  <si>
    <t>Betalbar</t>
  </si>
  <si>
    <t>skatt</t>
  </si>
  <si>
    <t>Forskudds-</t>
  </si>
  <si>
    <t>Saldo-</t>
  </si>
  <si>
    <t>balanse</t>
  </si>
  <si>
    <r>
      <rPr>
        <i/>
        <sz val="12"/>
        <rFont val="Times New Roman"/>
        <family val="1"/>
      </rPr>
      <t>skatt</t>
    </r>
    <r>
      <rPr>
        <sz val="12"/>
        <rFont val="Times New Roman"/>
        <family val="1"/>
      </rPr>
      <t xml:space="preserve"> og debet konto </t>
    </r>
    <r>
      <rPr>
        <i/>
        <sz val="12"/>
        <rFont val="Times New Roman"/>
        <family val="1"/>
      </rPr>
      <t>8300 Betalbar skatt</t>
    </r>
    <r>
      <rPr>
        <sz val="12"/>
        <rFont val="Times New Roman"/>
        <family val="1"/>
      </rPr>
      <t>. Gjelden på kr 168 000 blir dermed ført til kredit balanse. Kostnaden for 20x1 blir kr 168 000.</t>
    </r>
  </si>
  <si>
    <t>Bank-</t>
  </si>
  <si>
    <t>innskudd</t>
  </si>
  <si>
    <t xml:space="preserve">Betalbar </t>
  </si>
  <si>
    <t xml:space="preserve">Konto 2500 viser gjeld, </t>
  </si>
  <si>
    <t>mens konto 8300 er en</t>
  </si>
  <si>
    <t>kostnadskonto</t>
  </si>
  <si>
    <t>Dersom vi bruker fortegnskontoer vil kontoene se slik ut:</t>
  </si>
  <si>
    <t>Poster-</t>
  </si>
  <si>
    <t>inger</t>
  </si>
  <si>
    <t>Påløpte</t>
  </si>
  <si>
    <t>feriepenger</t>
  </si>
  <si>
    <t>dermed ingen plikt til å foreta skattetrekk</t>
  </si>
  <si>
    <t xml:space="preserve">Godtgjørelser under kr 10 000 fra ideelle organisasjoner er ikke innberetningspliktige, og det er </t>
  </si>
  <si>
    <t>Denne oppgaven "hører hjemme" i kapittel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</si>
</sst>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;@"/>
    <numFmt numFmtId="165" formatCode="d/m/"/>
    <numFmt numFmtId="166" formatCode="&quot;kr&quot;\ #,##0"/>
  </numFmts>
  <fonts count="13" x14ac:knownFonts="1"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sz val="9.5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12"/>
      <name val="Calibri"/>
      <family val="2"/>
    </font>
    <font>
      <sz val="1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12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1" applyFont="1"/>
    <xf numFmtId="0" fontId="1" fillId="0" borderId="16" xfId="1" applyFont="1" applyBorder="1" applyAlignment="1">
      <alignment horizontal="center"/>
    </xf>
    <xf numFmtId="0" fontId="1" fillId="0" borderId="16" xfId="1" applyFont="1" applyBorder="1"/>
    <xf numFmtId="0" fontId="1" fillId="0" borderId="17" xfId="1" applyFont="1" applyBorder="1"/>
    <xf numFmtId="1" fontId="1" fillId="0" borderId="13" xfId="1" applyNumberFormat="1" applyFont="1" applyBorder="1" applyAlignment="1">
      <alignment horizontal="center"/>
    </xf>
    <xf numFmtId="3" fontId="1" fillId="0" borderId="13" xfId="1" applyNumberFormat="1" applyFont="1" applyBorder="1"/>
    <xf numFmtId="3" fontId="1" fillId="0" borderId="9" xfId="1" applyNumberFormat="1" applyFont="1" applyBorder="1"/>
    <xf numFmtId="3" fontId="1" fillId="0" borderId="8" xfId="1" applyNumberFormat="1" applyFont="1" applyBorder="1"/>
    <xf numFmtId="1" fontId="1" fillId="0" borderId="3" xfId="1" applyNumberFormat="1" applyFont="1" applyBorder="1" applyAlignment="1">
      <alignment horizontal="center"/>
    </xf>
    <xf numFmtId="3" fontId="1" fillId="0" borderId="7" xfId="1" applyNumberFormat="1" applyFont="1" applyBorder="1"/>
    <xf numFmtId="3" fontId="1" fillId="0" borderId="3" xfId="1" applyNumberFormat="1" applyFont="1" applyBorder="1"/>
    <xf numFmtId="3" fontId="1" fillId="0" borderId="3" xfId="1" applyNumberFormat="1" applyFont="1" applyBorder="1" applyAlignment="1">
      <alignment horizontal="left"/>
    </xf>
    <xf numFmtId="1" fontId="1" fillId="0" borderId="3" xfId="1" applyNumberFormat="1" applyFont="1" applyBorder="1" applyAlignment="1" applyProtection="1">
      <alignment horizontal="center"/>
      <protection locked="0"/>
    </xf>
    <xf numFmtId="0" fontId="1" fillId="0" borderId="6" xfId="1" quotePrefix="1" applyFont="1" applyBorder="1" applyAlignment="1" applyProtection="1">
      <alignment horizontal="left"/>
      <protection locked="0"/>
    </xf>
    <xf numFmtId="3" fontId="1" fillId="0" borderId="7" xfId="1" applyNumberFormat="1" applyFont="1" applyBorder="1" applyProtection="1">
      <protection locked="0"/>
    </xf>
    <xf numFmtId="0" fontId="1" fillId="0" borderId="6" xfId="1" applyFont="1" applyBorder="1" applyAlignment="1" applyProtection="1">
      <alignment horizontal="left"/>
      <protection locked="0"/>
    </xf>
    <xf numFmtId="3" fontId="1" fillId="0" borderId="6" xfId="1" applyNumberFormat="1" applyFont="1" applyBorder="1"/>
    <xf numFmtId="1" fontId="1" fillId="0" borderId="4" xfId="1" applyNumberFormat="1" applyFont="1" applyBorder="1" applyAlignment="1">
      <alignment horizontal="center"/>
    </xf>
    <xf numFmtId="0" fontId="1" fillId="0" borderId="10" xfId="1" quotePrefix="1" applyFont="1" applyBorder="1" applyAlignment="1">
      <alignment horizontal="left"/>
    </xf>
    <xf numFmtId="3" fontId="1" fillId="0" borderId="5" xfId="1" applyNumberFormat="1" applyFont="1" applyBorder="1"/>
    <xf numFmtId="3" fontId="1" fillId="2" borderId="4" xfId="1" applyNumberFormat="1" applyFont="1" applyFill="1" applyBorder="1" applyProtection="1">
      <protection locked="0"/>
    </xf>
    <xf numFmtId="3" fontId="1" fillId="0" borderId="4" xfId="1" applyNumberFormat="1" applyFont="1" applyBorder="1"/>
    <xf numFmtId="3" fontId="1" fillId="0" borderId="2" xfId="1" applyNumberFormat="1" applyFont="1" applyBorder="1"/>
    <xf numFmtId="0" fontId="4" fillId="0" borderId="0" xfId="1" applyFont="1"/>
    <xf numFmtId="0" fontId="1" fillId="0" borderId="2" xfId="1" applyFont="1" applyBorder="1" applyAlignment="1">
      <alignment horizontal="center"/>
    </xf>
    <xf numFmtId="0" fontId="1" fillId="0" borderId="19" xfId="1" applyFont="1" applyBorder="1"/>
    <xf numFmtId="3" fontId="1" fillId="0" borderId="12" xfId="1" applyNumberFormat="1" applyFont="1" applyBorder="1"/>
    <xf numFmtId="3" fontId="1" fillId="0" borderId="0" xfId="1" applyNumberFormat="1" applyFont="1"/>
    <xf numFmtId="0" fontId="6" fillId="0" borderId="2" xfId="1" applyFont="1" applyBorder="1" applyAlignment="1">
      <alignment horizontal="center"/>
    </xf>
    <xf numFmtId="0" fontId="6" fillId="0" borderId="11" xfId="1" quotePrefix="1" applyFont="1" applyBorder="1" applyAlignment="1">
      <alignment horizontal="left"/>
    </xf>
    <xf numFmtId="0" fontId="1" fillId="0" borderId="22" xfId="1" applyFont="1" applyBorder="1"/>
    <xf numFmtId="1" fontId="1" fillId="0" borderId="2" xfId="1" applyNumberFormat="1" applyFont="1" applyBorder="1" applyAlignment="1">
      <alignment horizontal="center"/>
    </xf>
    <xf numFmtId="0" fontId="7" fillId="0" borderId="0" xfId="1" applyFont="1"/>
    <xf numFmtId="0" fontId="1" fillId="0" borderId="14" xfId="1" applyFont="1" applyBorder="1" applyAlignment="1">
      <alignment horizontal="center"/>
    </xf>
    <xf numFmtId="0" fontId="1" fillId="0" borderId="15" xfId="1" applyFont="1" applyBorder="1"/>
    <xf numFmtId="1" fontId="1" fillId="0" borderId="8" xfId="1" applyNumberFormat="1" applyFont="1" applyBorder="1" applyAlignment="1">
      <alignment horizontal="center"/>
    </xf>
    <xf numFmtId="1" fontId="1" fillId="0" borderId="13" xfId="1" applyNumberFormat="1" applyFont="1" applyBorder="1" applyAlignment="1" applyProtection="1">
      <alignment horizontal="center"/>
      <protection locked="0"/>
    </xf>
    <xf numFmtId="0" fontId="1" fillId="0" borderId="24" xfId="1" applyFont="1" applyBorder="1" applyAlignment="1" applyProtection="1">
      <alignment horizontal="left"/>
      <protection locked="0"/>
    </xf>
    <xf numFmtId="0" fontId="1" fillId="0" borderId="10" xfId="1" applyFont="1" applyBorder="1" applyAlignment="1">
      <alignment horizontal="left"/>
    </xf>
    <xf numFmtId="0" fontId="2" fillId="0" borderId="0" xfId="1" applyFont="1" applyAlignment="1">
      <alignment horizontal="left"/>
    </xf>
    <xf numFmtId="3" fontId="3" fillId="0" borderId="0" xfId="1" applyNumberFormat="1" applyFont="1"/>
    <xf numFmtId="0" fontId="2" fillId="0" borderId="0" xfId="1" applyFont="1"/>
    <xf numFmtId="164" fontId="1" fillId="0" borderId="13" xfId="1" applyNumberFormat="1" applyFont="1" applyBorder="1" applyAlignment="1">
      <alignment horizontal="right"/>
    </xf>
    <xf numFmtId="0" fontId="1" fillId="0" borderId="24" xfId="1" applyFont="1" applyBorder="1" applyAlignment="1">
      <alignment horizontal="left"/>
    </xf>
    <xf numFmtId="164" fontId="1" fillId="0" borderId="3" xfId="1" applyNumberFormat="1" applyFont="1" applyBorder="1" applyAlignment="1">
      <alignment horizontal="right"/>
    </xf>
    <xf numFmtId="0" fontId="1" fillId="0" borderId="6" xfId="1" applyFont="1" applyBorder="1" applyAlignment="1">
      <alignment horizontal="left"/>
    </xf>
    <xf numFmtId="164" fontId="1" fillId="0" borderId="3" xfId="1" quotePrefix="1" applyNumberFormat="1" applyFont="1" applyBorder="1" applyAlignment="1">
      <alignment horizontal="right"/>
    </xf>
    <xf numFmtId="0" fontId="1" fillId="0" borderId="6" xfId="1" applyFont="1" applyBorder="1"/>
    <xf numFmtId="164" fontId="1" fillId="0" borderId="4" xfId="1" applyNumberFormat="1" applyFont="1" applyBorder="1" applyAlignment="1">
      <alignment horizontal="right"/>
    </xf>
    <xf numFmtId="3" fontId="1" fillId="0" borderId="20" xfId="1" applyNumberFormat="1" applyFont="1" applyBorder="1"/>
    <xf numFmtId="0" fontId="1" fillId="0" borderId="12" xfId="1" applyFont="1" applyBorder="1"/>
    <xf numFmtId="0" fontId="1" fillId="0" borderId="0" xfId="1" applyFont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9" xfId="1" applyFont="1" applyBorder="1" applyAlignment="1">
      <alignment horizontal="left"/>
    </xf>
    <xf numFmtId="0" fontId="1" fillId="0" borderId="11" xfId="1" applyFont="1" applyBorder="1" applyAlignment="1">
      <alignment horizontal="center"/>
    </xf>
    <xf numFmtId="3" fontId="1" fillId="0" borderId="24" xfId="1" applyNumberFormat="1" applyFont="1" applyBorder="1"/>
    <xf numFmtId="3" fontId="1" fillId="2" borderId="13" xfId="1" applyNumberFormat="1" applyFont="1" applyFill="1" applyBorder="1" applyProtection="1">
      <protection locked="0"/>
    </xf>
    <xf numFmtId="3" fontId="1" fillId="0" borderId="4" xfId="1" applyNumberFormat="1" applyFont="1" applyBorder="1" applyAlignment="1">
      <alignment horizontal="left"/>
    </xf>
    <xf numFmtId="3" fontId="1" fillId="0" borderId="7" xfId="1" applyNumberFormat="1" applyFont="1" applyBorder="1" applyAlignment="1">
      <alignment horizontal="left"/>
    </xf>
    <xf numFmtId="1" fontId="1" fillId="0" borderId="20" xfId="1" applyNumberFormat="1" applyFont="1" applyBorder="1" applyAlignment="1">
      <alignment horizontal="center"/>
    </xf>
    <xf numFmtId="3" fontId="1" fillId="0" borderId="25" xfId="1" applyNumberFormat="1" applyFont="1" applyBorder="1"/>
    <xf numFmtId="3" fontId="1" fillId="0" borderId="7" xfId="1" quotePrefix="1" applyNumberFormat="1" applyFont="1" applyBorder="1" applyAlignment="1">
      <alignment horizontal="left"/>
    </xf>
    <xf numFmtId="1" fontId="1" fillId="0" borderId="25" xfId="1" applyNumberFormat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left"/>
      <protection locked="0"/>
    </xf>
    <xf numFmtId="3" fontId="1" fillId="0" borderId="27" xfId="1" applyNumberFormat="1" applyFont="1" applyBorder="1" applyProtection="1">
      <protection locked="0"/>
    </xf>
    <xf numFmtId="3" fontId="1" fillId="0" borderId="10" xfId="1" applyNumberFormat="1" applyFont="1" applyBorder="1"/>
    <xf numFmtId="0" fontId="1" fillId="0" borderId="16" xfId="1" applyFont="1" applyBorder="1" applyAlignment="1">
      <alignment horizontal="left"/>
    </xf>
    <xf numFmtId="0" fontId="8" fillId="0" borderId="0" xfId="1" applyFont="1"/>
    <xf numFmtId="49" fontId="2" fillId="0" borderId="19" xfId="1" applyNumberFormat="1" applyFont="1" applyBorder="1" applyAlignment="1">
      <alignment horizontal="center"/>
    </xf>
    <xf numFmtId="49" fontId="2" fillId="0" borderId="20" xfId="1" applyNumberFormat="1" applyFont="1" applyBorder="1"/>
    <xf numFmtId="0" fontId="8" fillId="0" borderId="15" xfId="1" applyFont="1" applyBorder="1"/>
    <xf numFmtId="0" fontId="8" fillId="0" borderId="17" xfId="1" applyFont="1" applyBorder="1"/>
    <xf numFmtId="3" fontId="1" fillId="0" borderId="17" xfId="1" applyNumberFormat="1" applyFont="1" applyBorder="1" applyAlignment="1">
      <alignment horizontal="center"/>
    </xf>
    <xf numFmtId="165" fontId="1" fillId="0" borderId="3" xfId="1" applyNumberFormat="1" applyFont="1" applyBorder="1" applyAlignment="1" applyProtection="1">
      <alignment horizontal="right"/>
      <protection locked="0"/>
    </xf>
    <xf numFmtId="0" fontId="1" fillId="0" borderId="3" xfId="1" applyFont="1" applyBorder="1" applyAlignment="1" applyProtection="1">
      <alignment horizontal="left"/>
      <protection locked="0"/>
    </xf>
    <xf numFmtId="165" fontId="1" fillId="0" borderId="4" xfId="1" applyNumberFormat="1" applyFont="1" applyBorder="1" applyAlignment="1" applyProtection="1">
      <alignment horizontal="right"/>
      <protection locked="0"/>
    </xf>
    <xf numFmtId="0" fontId="1" fillId="0" borderId="4" xfId="1" applyFont="1" applyBorder="1" applyAlignment="1" applyProtection="1">
      <alignment horizontal="left"/>
      <protection locked="0"/>
    </xf>
    <xf numFmtId="0" fontId="9" fillId="0" borderId="0" xfId="1" applyFont="1"/>
    <xf numFmtId="3" fontId="4" fillId="0" borderId="0" xfId="1" applyNumberFormat="1" applyFont="1"/>
    <xf numFmtId="0" fontId="1" fillId="0" borderId="17" xfId="1" applyFont="1" applyBorder="1" applyAlignment="1">
      <alignment horizontal="center"/>
    </xf>
    <xf numFmtId="0" fontId="1" fillId="0" borderId="14" xfId="1" applyFont="1" applyBorder="1"/>
    <xf numFmtId="0" fontId="1" fillId="0" borderId="23" xfId="1" applyFont="1" applyBorder="1"/>
    <xf numFmtId="164" fontId="1" fillId="0" borderId="13" xfId="1" applyNumberFormat="1" applyFont="1" applyBorder="1" applyAlignment="1" applyProtection="1">
      <alignment horizontal="center"/>
      <protection locked="0"/>
    </xf>
    <xf numFmtId="164" fontId="1" fillId="0" borderId="3" xfId="1" applyNumberFormat="1" applyFont="1" applyBorder="1" applyAlignment="1" applyProtection="1">
      <alignment horizontal="center"/>
      <protection locked="0"/>
    </xf>
    <xf numFmtId="164" fontId="1" fillId="0" borderId="4" xfId="1" applyNumberFormat="1" applyFont="1" applyBorder="1" applyAlignment="1">
      <alignment horizontal="center"/>
    </xf>
    <xf numFmtId="0" fontId="11" fillId="0" borderId="13" xfId="1" applyFont="1" applyBorder="1" applyAlignment="1" applyProtection="1">
      <alignment horizontal="left"/>
      <protection locked="0"/>
    </xf>
    <xf numFmtId="0" fontId="11" fillId="0" borderId="3" xfId="1" applyFont="1" applyBorder="1" applyAlignment="1" applyProtection="1">
      <alignment horizontal="left"/>
      <protection locked="0"/>
    </xf>
    <xf numFmtId="0" fontId="11" fillId="0" borderId="4" xfId="1" applyFont="1" applyBorder="1" applyAlignment="1">
      <alignment horizontal="left"/>
    </xf>
    <xf numFmtId="166" fontId="1" fillId="0" borderId="18" xfId="1" applyNumberFormat="1" applyFont="1" applyBorder="1"/>
    <xf numFmtId="0" fontId="1" fillId="0" borderId="0" xfId="1" applyFont="1" applyAlignment="1">
      <alignment horizontal="left"/>
    </xf>
    <xf numFmtId="49" fontId="11" fillId="0" borderId="14" xfId="1" applyNumberFormat="1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11" fillId="0" borderId="14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1" fillId="0" borderId="20" xfId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28" xfId="1" applyFont="1" applyBorder="1" applyAlignment="1">
      <alignment horizontal="center"/>
    </xf>
    <xf numFmtId="0" fontId="1" fillId="0" borderId="18" xfId="1" applyFont="1" applyBorder="1" applyAlignment="1">
      <alignment horizontal="center"/>
    </xf>
    <xf numFmtId="0" fontId="1" fillId="0" borderId="8" xfId="1" applyFont="1" applyBorder="1"/>
    <xf numFmtId="0" fontId="1" fillId="0" borderId="3" xfId="1" applyFont="1" applyBorder="1"/>
    <xf numFmtId="0" fontId="1" fillId="0" borderId="4" xfId="1" applyFont="1" applyBorder="1"/>
    <xf numFmtId="3" fontId="1" fillId="0" borderId="29" xfId="1" applyNumberFormat="1" applyFont="1" applyBorder="1"/>
    <xf numFmtId="0" fontId="1" fillId="0" borderId="18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6" xfId="1" applyFont="1" applyBorder="1" applyAlignment="1"/>
    <xf numFmtId="3" fontId="1" fillId="0" borderId="3" xfId="1" applyNumberFormat="1" applyFont="1" applyFill="1" applyBorder="1" applyProtection="1">
      <protection locked="0"/>
    </xf>
    <xf numFmtId="3" fontId="1" fillId="0" borderId="6" xfId="1" applyNumberFormat="1" applyFont="1" applyFill="1" applyBorder="1"/>
    <xf numFmtId="3" fontId="1" fillId="0" borderId="4" xfId="1" applyNumberFormat="1" applyFont="1" applyFill="1" applyBorder="1"/>
    <xf numFmtId="3" fontId="1" fillId="0" borderId="4" xfId="1" applyNumberFormat="1" applyFont="1" applyFill="1" applyBorder="1" applyProtection="1">
      <protection locked="0"/>
    </xf>
    <xf numFmtId="3" fontId="1" fillId="0" borderId="3" xfId="1" applyNumberFormat="1" applyFont="1" applyFill="1" applyBorder="1"/>
    <xf numFmtId="3" fontId="1" fillId="0" borderId="5" xfId="1" applyNumberFormat="1" applyFont="1" applyFill="1" applyBorder="1" applyProtection="1">
      <protection locked="0"/>
    </xf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/>
    <xf numFmtId="1" fontId="1" fillId="0" borderId="0" xfId="1" applyNumberFormat="1" applyFont="1" applyBorder="1" applyAlignment="1">
      <alignment horizontal="center"/>
    </xf>
    <xf numFmtId="0" fontId="1" fillId="0" borderId="0" xfId="1" applyFont="1" applyBorder="1" applyAlignment="1">
      <alignment horizontal="left"/>
    </xf>
    <xf numFmtId="3" fontId="1" fillId="0" borderId="0" xfId="1" applyNumberFormat="1" applyFont="1" applyBorder="1"/>
    <xf numFmtId="3" fontId="1" fillId="0" borderId="0" xfId="1" applyNumberFormat="1" applyFont="1" applyFill="1" applyBorder="1" applyProtection="1">
      <protection locked="0"/>
    </xf>
    <xf numFmtId="3" fontId="1" fillId="0" borderId="30" xfId="1" applyNumberFormat="1" applyFont="1" applyBorder="1"/>
    <xf numFmtId="3" fontId="1" fillId="0" borderId="31" xfId="1" applyNumberFormat="1" applyFont="1" applyBorder="1"/>
    <xf numFmtId="3" fontId="1" fillId="0" borderId="32" xfId="1" applyNumberFormat="1" applyFont="1" applyBorder="1"/>
    <xf numFmtId="3" fontId="1" fillId="0" borderId="8" xfId="1" applyNumberFormat="1" applyFont="1" applyFill="1" applyBorder="1"/>
    <xf numFmtId="0" fontId="1" fillId="0" borderId="22" xfId="1" applyFont="1" applyBorder="1" applyAlignment="1"/>
    <xf numFmtId="3" fontId="1" fillId="0" borderId="15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3" fontId="1" fillId="0" borderId="30" xfId="1" applyNumberFormat="1" applyFont="1" applyFill="1" applyBorder="1"/>
    <xf numFmtId="3" fontId="1" fillId="0" borderId="32" xfId="1" applyNumberFormat="1" applyFont="1" applyFill="1" applyBorder="1"/>
    <xf numFmtId="0" fontId="1" fillId="0" borderId="0" xfId="1" applyFont="1" applyAlignment="1">
      <alignment horizontal="left" indent="2"/>
    </xf>
    <xf numFmtId="3" fontId="1" fillId="0" borderId="16" xfId="1" applyNumberFormat="1" applyFont="1" applyBorder="1"/>
    <xf numFmtId="3" fontId="1" fillId="0" borderId="17" xfId="1" applyNumberFormat="1" applyFont="1" applyBorder="1"/>
    <xf numFmtId="0" fontId="1" fillId="0" borderId="14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3" fontId="1" fillId="0" borderId="13" xfId="1" applyNumberFormat="1" applyFont="1" applyFill="1" applyBorder="1" applyProtection="1">
      <protection locked="0"/>
    </xf>
    <xf numFmtId="3" fontId="1" fillId="0" borderId="24" xfId="1" applyNumberFormat="1" applyFont="1" applyFill="1" applyBorder="1"/>
    <xf numFmtId="3" fontId="1" fillId="0" borderId="13" xfId="1" applyNumberFormat="1" applyFont="1" applyFill="1" applyBorder="1"/>
    <xf numFmtId="3" fontId="1" fillId="0" borderId="10" xfId="1" applyNumberFormat="1" applyFont="1" applyFill="1" applyBorder="1"/>
    <xf numFmtId="3" fontId="1" fillId="0" borderId="33" xfId="1" applyNumberFormat="1" applyFont="1" applyFill="1" applyBorder="1" applyProtection="1">
      <protection locked="0"/>
    </xf>
    <xf numFmtId="3" fontId="1" fillId="0" borderId="8" xfId="1" applyNumberFormat="1" applyFont="1" applyFill="1" applyBorder="1" applyProtection="1">
      <protection locked="0"/>
    </xf>
    <xf numFmtId="3" fontId="1" fillId="0" borderId="2" xfId="1" applyNumberFormat="1" applyFont="1" applyFill="1" applyBorder="1"/>
    <xf numFmtId="0" fontId="1" fillId="0" borderId="17" xfId="1" applyFont="1" applyFill="1" applyBorder="1" applyAlignment="1">
      <alignment horizontal="center"/>
    </xf>
    <xf numFmtId="3" fontId="1" fillId="0" borderId="20" xfId="1" applyNumberFormat="1" applyFont="1" applyFill="1" applyBorder="1" applyProtection="1">
      <protection locked="0"/>
    </xf>
    <xf numFmtId="0" fontId="1" fillId="0" borderId="14" xfId="1" applyFont="1" applyFill="1" applyBorder="1" applyAlignment="1">
      <alignment horizontal="center"/>
    </xf>
    <xf numFmtId="0" fontId="1" fillId="0" borderId="15" xfId="1" applyFont="1" applyFill="1" applyBorder="1" applyAlignment="1">
      <alignment horizontal="center"/>
    </xf>
    <xf numFmtId="3" fontId="1" fillId="0" borderId="19" xfId="1" applyNumberFormat="1" applyFont="1" applyFill="1" applyBorder="1" applyProtection="1">
      <protection locked="0"/>
    </xf>
    <xf numFmtId="0" fontId="1" fillId="0" borderId="16" xfId="1" applyFont="1" applyFill="1" applyBorder="1" applyAlignment="1">
      <alignment horizontal="center"/>
    </xf>
    <xf numFmtId="3" fontId="1" fillId="0" borderId="20" xfId="1" applyNumberFormat="1" applyFont="1" applyFill="1" applyBorder="1"/>
    <xf numFmtId="3" fontId="1" fillId="0" borderId="25" xfId="1" applyNumberFormat="1" applyFont="1" applyFill="1" applyBorder="1" applyProtection="1">
      <protection locked="0"/>
    </xf>
    <xf numFmtId="0" fontId="1" fillId="0" borderId="23" xfId="1" applyFont="1" applyBorder="1" applyAlignment="1">
      <alignment horizontal="center" vertical="center"/>
    </xf>
    <xf numFmtId="3" fontId="1" fillId="0" borderId="1" xfId="1" applyNumberFormat="1" applyFont="1" applyFill="1" applyBorder="1"/>
    <xf numFmtId="0" fontId="1" fillId="0" borderId="24" xfId="1" quotePrefix="1" applyFont="1" applyBorder="1" applyAlignment="1" applyProtection="1">
      <alignment horizontal="left"/>
      <protection locked="0"/>
    </xf>
    <xf numFmtId="3" fontId="1" fillId="0" borderId="33" xfId="1" applyNumberFormat="1" applyFont="1" applyBorder="1" applyProtection="1">
      <protection locked="0"/>
    </xf>
    <xf numFmtId="0" fontId="1" fillId="0" borderId="13" xfId="1" applyFont="1" applyBorder="1"/>
    <xf numFmtId="1" fontId="1" fillId="0" borderId="34" xfId="1" applyNumberFormat="1" applyFont="1" applyBorder="1" applyAlignment="1">
      <alignment horizontal="center"/>
    </xf>
    <xf numFmtId="3" fontId="1" fillId="0" borderId="34" xfId="1" applyNumberFormat="1" applyFont="1" applyBorder="1" applyAlignment="1">
      <alignment horizontal="left"/>
    </xf>
    <xf numFmtId="3" fontId="1" fillId="0" borderId="35" xfId="1" applyNumberFormat="1" applyFont="1" applyBorder="1"/>
    <xf numFmtId="3" fontId="1" fillId="0" borderId="34" xfId="1" applyNumberFormat="1" applyFont="1" applyFill="1" applyBorder="1" applyProtection="1">
      <protection locked="0"/>
    </xf>
    <xf numFmtId="3" fontId="1" fillId="0" borderId="36" xfId="1" applyNumberFormat="1" applyFont="1" applyFill="1" applyBorder="1"/>
    <xf numFmtId="3" fontId="1" fillId="0" borderId="34" xfId="1" applyNumberFormat="1" applyFont="1" applyBorder="1"/>
    <xf numFmtId="0" fontId="1" fillId="3" borderId="0" xfId="1" applyFont="1" applyFill="1"/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showGridLines="0" showZeros="0" workbookViewId="0">
      <selection activeCell="P18" sqref="P17:P18"/>
    </sheetView>
  </sheetViews>
  <sheetFormatPr baseColWidth="10" defaultRowHeight="15.75" x14ac:dyDescent="0.25"/>
  <cols>
    <col min="1" max="1" width="6.7109375" style="1" bestFit="1" customWidth="1"/>
    <col min="2" max="2" width="22.85546875" style="1" bestFit="1" customWidth="1"/>
    <col min="3" max="3" width="4" style="1" customWidth="1"/>
    <col min="4" max="4" width="11.85546875" style="1" customWidth="1"/>
    <col min="5" max="16384" width="11.42578125" style="1"/>
  </cols>
  <sheetData>
    <row r="1" spans="1:7" x14ac:dyDescent="0.25">
      <c r="A1" s="78" t="s">
        <v>63</v>
      </c>
    </row>
    <row r="3" spans="1:7" x14ac:dyDescent="0.25">
      <c r="A3" s="1" t="s">
        <v>10</v>
      </c>
      <c r="B3" s="78" t="s">
        <v>56</v>
      </c>
    </row>
    <row r="4" spans="1:7" x14ac:dyDescent="0.25">
      <c r="A4" s="34" t="s">
        <v>31</v>
      </c>
      <c r="B4" s="81" t="s">
        <v>32</v>
      </c>
      <c r="C4" s="2" t="s">
        <v>51</v>
      </c>
      <c r="D4" s="34">
        <v>2380</v>
      </c>
      <c r="E4" s="2">
        <v>2500</v>
      </c>
      <c r="F4" s="99">
        <v>2540</v>
      </c>
      <c r="G4" s="2">
        <v>8300</v>
      </c>
    </row>
    <row r="5" spans="1:7" x14ac:dyDescent="0.25">
      <c r="A5" s="97"/>
      <c r="B5" s="26"/>
      <c r="C5" s="98" t="s">
        <v>52</v>
      </c>
      <c r="D5" s="97" t="s">
        <v>111</v>
      </c>
      <c r="E5" s="98" t="s">
        <v>112</v>
      </c>
      <c r="F5" s="101" t="s">
        <v>114</v>
      </c>
      <c r="G5" s="98" t="s">
        <v>112</v>
      </c>
    </row>
    <row r="6" spans="1:7" x14ac:dyDescent="0.25">
      <c r="A6" s="35"/>
      <c r="B6" s="35"/>
      <c r="C6" s="80"/>
      <c r="D6" s="53"/>
      <c r="E6" s="80" t="s">
        <v>113</v>
      </c>
      <c r="F6" s="103" t="s">
        <v>113</v>
      </c>
      <c r="G6" s="80" t="s">
        <v>113</v>
      </c>
    </row>
    <row r="7" spans="1:7" x14ac:dyDescent="0.25">
      <c r="A7" s="83">
        <v>43466</v>
      </c>
      <c r="B7" s="38" t="s">
        <v>34</v>
      </c>
      <c r="C7" s="86"/>
      <c r="D7" s="107"/>
      <c r="E7" s="8">
        <v>-112000</v>
      </c>
      <c r="F7" s="7"/>
      <c r="G7" s="104"/>
    </row>
    <row r="8" spans="1:7" x14ac:dyDescent="0.25">
      <c r="A8" s="84">
        <v>43511</v>
      </c>
      <c r="B8" s="16"/>
      <c r="C8" s="87">
        <v>131</v>
      </c>
      <c r="D8" s="10">
        <v>-50000</v>
      </c>
      <c r="E8" s="11"/>
      <c r="F8" s="17">
        <v>50000</v>
      </c>
      <c r="G8" s="105"/>
    </row>
    <row r="9" spans="1:7" x14ac:dyDescent="0.25">
      <c r="A9" s="84">
        <v>43570</v>
      </c>
      <c r="B9" s="16"/>
      <c r="C9" s="87">
        <v>274</v>
      </c>
      <c r="D9" s="10">
        <v>-50000</v>
      </c>
      <c r="E9" s="11"/>
      <c r="F9" s="17">
        <v>50000</v>
      </c>
      <c r="G9" s="105"/>
    </row>
    <row r="10" spans="1:7" x14ac:dyDescent="0.25">
      <c r="A10" s="84">
        <v>45544</v>
      </c>
      <c r="B10" s="16"/>
      <c r="C10" s="87">
        <v>548</v>
      </c>
      <c r="D10" s="10"/>
      <c r="E10" s="11">
        <v>112000</v>
      </c>
      <c r="F10" s="17">
        <v>-112000</v>
      </c>
      <c r="G10" s="105"/>
    </row>
    <row r="11" spans="1:7" x14ac:dyDescent="0.25">
      <c r="A11" s="85">
        <v>45565</v>
      </c>
      <c r="B11" s="39"/>
      <c r="C11" s="88">
        <v>603</v>
      </c>
      <c r="D11" s="20">
        <v>-12000</v>
      </c>
      <c r="E11" s="22"/>
      <c r="F11" s="66">
        <v>12000</v>
      </c>
      <c r="G11" s="106"/>
    </row>
    <row r="13" spans="1:7" x14ac:dyDescent="0.25">
      <c r="A13" s="1" t="s">
        <v>53</v>
      </c>
    </row>
    <row r="14" spans="1:7" x14ac:dyDescent="0.25">
      <c r="A14" s="1" t="s">
        <v>54</v>
      </c>
    </row>
    <row r="15" spans="1:7" x14ac:dyDescent="0.25">
      <c r="A15" s="1" t="s">
        <v>88</v>
      </c>
    </row>
    <row r="16" spans="1:7" x14ac:dyDescent="0.25">
      <c r="A16" s="1" t="s">
        <v>89</v>
      </c>
    </row>
    <row r="17" spans="1:11" x14ac:dyDescent="0.25">
      <c r="A17" s="1" t="s">
        <v>90</v>
      </c>
    </row>
    <row r="18" spans="1:11" x14ac:dyDescent="0.25">
      <c r="A18" s="1" t="s">
        <v>91</v>
      </c>
    </row>
    <row r="19" spans="1:11" x14ac:dyDescent="0.25">
      <c r="A19" s="1" t="s">
        <v>92</v>
      </c>
    </row>
    <row r="20" spans="1:11" x14ac:dyDescent="0.25">
      <c r="A20" s="1" t="s">
        <v>55</v>
      </c>
    </row>
    <row r="21" spans="1:11" x14ac:dyDescent="0.25">
      <c r="A21" s="1" t="s">
        <v>57</v>
      </c>
    </row>
    <row r="23" spans="1:11" x14ac:dyDescent="0.25">
      <c r="A23" s="1" t="s">
        <v>38</v>
      </c>
      <c r="B23" s="78" t="s">
        <v>58</v>
      </c>
    </row>
    <row r="24" spans="1:11" x14ac:dyDescent="0.25">
      <c r="A24" s="34" t="s">
        <v>104</v>
      </c>
      <c r="B24" s="81" t="s">
        <v>110</v>
      </c>
      <c r="C24" s="31"/>
      <c r="D24" s="2" t="s">
        <v>115</v>
      </c>
      <c r="E24" s="2" t="s">
        <v>3</v>
      </c>
      <c r="F24" s="2" t="s">
        <v>4</v>
      </c>
      <c r="G24" s="2" t="s">
        <v>5</v>
      </c>
      <c r="H24" s="118"/>
      <c r="I24" s="118"/>
      <c r="J24" s="118"/>
      <c r="K24" s="118"/>
    </row>
    <row r="25" spans="1:11" x14ac:dyDescent="0.25">
      <c r="A25" s="53" t="s">
        <v>105</v>
      </c>
      <c r="B25" s="35"/>
      <c r="C25" s="82"/>
      <c r="D25" s="108" t="s">
        <v>116</v>
      </c>
      <c r="E25" s="109"/>
      <c r="F25" s="109"/>
      <c r="G25" s="110"/>
      <c r="H25" s="119"/>
      <c r="I25" s="119"/>
      <c r="J25" s="119"/>
      <c r="K25" s="119"/>
    </row>
    <row r="26" spans="1:11" x14ac:dyDescent="0.25">
      <c r="A26" s="37">
        <v>2500</v>
      </c>
      <c r="B26" s="38" t="s">
        <v>29</v>
      </c>
      <c r="C26" s="38"/>
      <c r="D26" s="15"/>
      <c r="E26" s="112">
        <v>-168000</v>
      </c>
      <c r="F26" s="113"/>
      <c r="G26" s="112">
        <f>SUM(E26:F26)</f>
        <v>-168000</v>
      </c>
      <c r="H26" s="120"/>
      <c r="I26" s="120"/>
      <c r="J26" s="120"/>
      <c r="K26" s="120"/>
    </row>
    <row r="27" spans="1:11" x14ac:dyDescent="0.25">
      <c r="A27" s="18">
        <v>8300</v>
      </c>
      <c r="B27" s="39" t="s">
        <v>30</v>
      </c>
      <c r="C27" s="39"/>
      <c r="D27" s="20"/>
      <c r="E27" s="114">
        <v>168000</v>
      </c>
      <c r="F27" s="115">
        <v>168000</v>
      </c>
      <c r="G27" s="115"/>
      <c r="H27" s="120"/>
      <c r="I27" s="120"/>
      <c r="J27" s="120"/>
      <c r="K27" s="120"/>
    </row>
    <row r="28" spans="1:11" x14ac:dyDescent="0.25">
      <c r="A28" s="121"/>
      <c r="B28" s="122"/>
      <c r="C28" s="122"/>
      <c r="D28" s="123"/>
      <c r="E28" s="120"/>
      <c r="F28" s="124"/>
      <c r="G28" s="124"/>
      <c r="H28" s="120"/>
      <c r="I28" s="120"/>
      <c r="J28" s="120"/>
      <c r="K28" s="120"/>
    </row>
    <row r="29" spans="1:11" s="42" customFormat="1" x14ac:dyDescent="0.25">
      <c r="A29" s="1" t="s">
        <v>73</v>
      </c>
      <c r="B29" s="40"/>
      <c r="C29" s="40"/>
      <c r="D29" s="41"/>
      <c r="E29" s="41"/>
      <c r="F29" s="41"/>
      <c r="G29" s="41"/>
      <c r="H29" s="41"/>
      <c r="I29" s="41"/>
      <c r="J29" s="41"/>
      <c r="K29" s="41"/>
    </row>
    <row r="30" spans="1:11" x14ac:dyDescent="0.25">
      <c r="A30" s="1" t="s">
        <v>117</v>
      </c>
    </row>
  </sheetData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>
    <oddHeader>&amp;COppgave 11.9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showGridLines="0" workbookViewId="0">
      <selection activeCell="C19" sqref="C19"/>
    </sheetView>
  </sheetViews>
  <sheetFormatPr baseColWidth="10" defaultRowHeight="15.75" x14ac:dyDescent="0.25"/>
  <cols>
    <col min="1" max="1" width="7.5703125" style="1" bestFit="1" customWidth="1"/>
    <col min="2" max="2" width="22.140625" style="1" bestFit="1" customWidth="1"/>
    <col min="3" max="6" width="11.28515625" style="1" customWidth="1"/>
    <col min="7" max="10" width="9.7109375" style="1" customWidth="1"/>
    <col min="11" max="16384" width="11.42578125" style="1"/>
  </cols>
  <sheetData>
    <row r="1" spans="1:7" x14ac:dyDescent="0.25">
      <c r="A1" s="78" t="s">
        <v>106</v>
      </c>
    </row>
    <row r="3" spans="1:7" x14ac:dyDescent="0.25">
      <c r="A3" s="1" t="s">
        <v>10</v>
      </c>
    </row>
    <row r="4" spans="1:7" x14ac:dyDescent="0.25">
      <c r="A4" s="34" t="s">
        <v>31</v>
      </c>
      <c r="B4" s="81" t="s">
        <v>32</v>
      </c>
      <c r="C4" s="2">
        <v>1900</v>
      </c>
      <c r="D4" s="34">
        <v>2500</v>
      </c>
      <c r="E4" s="2">
        <v>2540</v>
      </c>
      <c r="F4" s="100">
        <v>8300</v>
      </c>
      <c r="G4" s="134" t="s">
        <v>121</v>
      </c>
    </row>
    <row r="5" spans="1:7" x14ac:dyDescent="0.25">
      <c r="A5" s="26"/>
      <c r="B5" s="26"/>
      <c r="C5" s="98" t="s">
        <v>118</v>
      </c>
      <c r="D5" s="97" t="s">
        <v>120</v>
      </c>
      <c r="E5" s="98" t="s">
        <v>114</v>
      </c>
      <c r="F5" s="102" t="s">
        <v>120</v>
      </c>
      <c r="G5" s="134" t="s">
        <v>122</v>
      </c>
    </row>
    <row r="6" spans="1:7" x14ac:dyDescent="0.25">
      <c r="A6" s="35"/>
      <c r="B6" s="35"/>
      <c r="C6" s="80" t="s">
        <v>119</v>
      </c>
      <c r="D6" s="53" t="s">
        <v>113</v>
      </c>
      <c r="E6" s="80" t="s">
        <v>113</v>
      </c>
      <c r="F6" s="94" t="s">
        <v>113</v>
      </c>
      <c r="G6" s="134" t="s">
        <v>123</v>
      </c>
    </row>
    <row r="7" spans="1:7" x14ac:dyDescent="0.25">
      <c r="A7" s="43">
        <v>39814</v>
      </c>
      <c r="B7" s="44" t="s">
        <v>34</v>
      </c>
      <c r="C7" s="8"/>
      <c r="D7" s="107">
        <v>-125000</v>
      </c>
      <c r="E7" s="8"/>
      <c r="F7" s="125"/>
    </row>
    <row r="8" spans="1:7" x14ac:dyDescent="0.25">
      <c r="A8" s="45">
        <v>39859</v>
      </c>
      <c r="B8" s="46" t="s">
        <v>33</v>
      </c>
      <c r="C8" s="11">
        <v>-55000</v>
      </c>
      <c r="D8" s="10"/>
      <c r="E8" s="11">
        <v>55000</v>
      </c>
      <c r="F8" s="126"/>
    </row>
    <row r="9" spans="1:7" x14ac:dyDescent="0.25">
      <c r="A9" s="47">
        <v>43570</v>
      </c>
      <c r="B9" s="48" t="s">
        <v>33</v>
      </c>
      <c r="C9" s="11">
        <v>-55000</v>
      </c>
      <c r="D9" s="10"/>
      <c r="E9" s="11">
        <v>55000</v>
      </c>
      <c r="F9" s="126"/>
    </row>
    <row r="10" spans="1:7" x14ac:dyDescent="0.25">
      <c r="A10" s="45">
        <v>45555</v>
      </c>
      <c r="B10" s="46" t="s">
        <v>35</v>
      </c>
      <c r="C10" s="11"/>
      <c r="D10" s="10">
        <v>152000</v>
      </c>
      <c r="E10" s="11">
        <v>-152000</v>
      </c>
      <c r="F10" s="126"/>
    </row>
    <row r="11" spans="1:7" x14ac:dyDescent="0.25">
      <c r="A11" s="49" t="s">
        <v>93</v>
      </c>
      <c r="B11" s="39" t="s">
        <v>36</v>
      </c>
      <c r="C11" s="22">
        <v>-42000</v>
      </c>
      <c r="D11" s="20"/>
      <c r="E11" s="22">
        <v>42000</v>
      </c>
      <c r="F11" s="127"/>
    </row>
    <row r="12" spans="1:7" s="24" customFormat="1" ht="20.25" x14ac:dyDescent="0.3">
      <c r="A12" s="25"/>
      <c r="B12" s="51" t="s">
        <v>2</v>
      </c>
      <c r="C12" s="23"/>
      <c r="D12" s="23">
        <f t="shared" ref="D12:F12" si="0">SUM(D7:D11)</f>
        <v>27000</v>
      </c>
      <c r="E12" s="23">
        <f t="shared" si="0"/>
        <v>0</v>
      </c>
      <c r="F12" s="23">
        <f t="shared" si="0"/>
        <v>0</v>
      </c>
    </row>
    <row r="13" spans="1:7" x14ac:dyDescent="0.25">
      <c r="A13" s="1" t="s">
        <v>38</v>
      </c>
    </row>
    <row r="14" spans="1:7" x14ac:dyDescent="0.25">
      <c r="A14" s="52"/>
      <c r="B14" s="1" t="s">
        <v>59</v>
      </c>
    </row>
    <row r="16" spans="1:7" x14ac:dyDescent="0.25">
      <c r="A16" s="91" t="s">
        <v>104</v>
      </c>
      <c r="B16" s="81" t="s">
        <v>110</v>
      </c>
      <c r="C16" s="34" t="s">
        <v>115</v>
      </c>
      <c r="D16" s="2" t="s">
        <v>3</v>
      </c>
      <c r="E16" s="2" t="s">
        <v>4</v>
      </c>
      <c r="F16" s="100" t="s">
        <v>5</v>
      </c>
    </row>
    <row r="17" spans="1:6" x14ac:dyDescent="0.25">
      <c r="A17" s="92" t="s">
        <v>105</v>
      </c>
      <c r="B17" s="35"/>
      <c r="C17" s="130" t="s">
        <v>116</v>
      </c>
      <c r="D17" s="73"/>
      <c r="E17" s="73"/>
      <c r="F17" s="131"/>
    </row>
    <row r="18" spans="1:6" x14ac:dyDescent="0.25">
      <c r="A18" s="36">
        <v>2500</v>
      </c>
      <c r="B18" s="54" t="s">
        <v>29</v>
      </c>
      <c r="C18" s="107">
        <f>D12</f>
        <v>27000</v>
      </c>
      <c r="D18" s="128">
        <v>-137000</v>
      </c>
      <c r="E18" s="128"/>
      <c r="F18" s="132">
        <f>SUM(C18:E18)</f>
        <v>-110000</v>
      </c>
    </row>
    <row r="19" spans="1:6" x14ac:dyDescent="0.25">
      <c r="A19" s="18">
        <v>8300</v>
      </c>
      <c r="B19" s="39" t="s">
        <v>30</v>
      </c>
      <c r="C19" s="20"/>
      <c r="D19" s="114">
        <v>137000</v>
      </c>
      <c r="E19" s="114">
        <v>137000</v>
      </c>
      <c r="F19" s="133"/>
    </row>
    <row r="21" spans="1:6" x14ac:dyDescent="0.25">
      <c r="B21" s="1" t="s">
        <v>94</v>
      </c>
    </row>
    <row r="22" spans="1:6" x14ac:dyDescent="0.25">
      <c r="B22" s="1" t="s">
        <v>95</v>
      </c>
    </row>
    <row r="23" spans="1:6" x14ac:dyDescent="0.25">
      <c r="B23" s="1" t="s">
        <v>96</v>
      </c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11.10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8"/>
  <sheetViews>
    <sheetView showGridLines="0" topLeftCell="A2" workbookViewId="0">
      <selection activeCell="Q5" sqref="Q5"/>
    </sheetView>
  </sheetViews>
  <sheetFormatPr baseColWidth="10" defaultRowHeight="15.75" x14ac:dyDescent="0.25"/>
  <cols>
    <col min="1" max="1" width="7" style="1" customWidth="1"/>
    <col min="2" max="2" width="22.140625" style="1" bestFit="1" customWidth="1"/>
    <col min="3" max="11" width="9.7109375" style="1" customWidth="1"/>
    <col min="12" max="16384" width="11.42578125" style="1"/>
  </cols>
  <sheetData>
    <row r="1" spans="1:4" x14ac:dyDescent="0.25">
      <c r="A1" s="78" t="s">
        <v>107</v>
      </c>
    </row>
    <row r="3" spans="1:4" x14ac:dyDescent="0.25">
      <c r="A3" s="1" t="s">
        <v>10</v>
      </c>
    </row>
    <row r="4" spans="1:4" x14ac:dyDescent="0.25">
      <c r="A4" s="2" t="s">
        <v>104</v>
      </c>
      <c r="B4" s="3" t="s">
        <v>110</v>
      </c>
      <c r="C4" s="96" t="s">
        <v>37</v>
      </c>
      <c r="D4" s="95"/>
    </row>
    <row r="5" spans="1:4" x14ac:dyDescent="0.25">
      <c r="A5" s="80" t="s">
        <v>105</v>
      </c>
      <c r="B5" s="4"/>
      <c r="C5" s="55" t="s">
        <v>1</v>
      </c>
      <c r="D5" s="25" t="s">
        <v>11</v>
      </c>
    </row>
    <row r="6" spans="1:4" x14ac:dyDescent="0.25">
      <c r="A6" s="5">
        <v>2500</v>
      </c>
      <c r="B6" s="6" t="s">
        <v>29</v>
      </c>
      <c r="C6" s="56">
        <v>23750</v>
      </c>
      <c r="D6" s="57">
        <v>24000</v>
      </c>
    </row>
    <row r="7" spans="1:4" x14ac:dyDescent="0.25">
      <c r="A7" s="5">
        <v>2540</v>
      </c>
      <c r="B7" s="6" t="s">
        <v>33</v>
      </c>
      <c r="C7" s="11">
        <v>23750</v>
      </c>
      <c r="D7" s="57">
        <v>23750</v>
      </c>
    </row>
    <row r="8" spans="1:4" x14ac:dyDescent="0.25">
      <c r="A8" s="18">
        <v>8300</v>
      </c>
      <c r="B8" s="58" t="s">
        <v>30</v>
      </c>
      <c r="C8" s="22"/>
      <c r="D8" s="21"/>
    </row>
    <row r="10" spans="1:4" x14ac:dyDescent="0.25">
      <c r="B10" s="33" t="s">
        <v>60</v>
      </c>
    </row>
    <row r="11" spans="1:4" x14ac:dyDescent="0.25">
      <c r="B11" s="1" t="s">
        <v>61</v>
      </c>
    </row>
    <row r="12" spans="1:4" x14ac:dyDescent="0.25">
      <c r="B12" s="1" t="s">
        <v>97</v>
      </c>
    </row>
    <row r="14" spans="1:4" x14ac:dyDescent="0.25">
      <c r="B14" s="33" t="s">
        <v>108</v>
      </c>
    </row>
    <row r="15" spans="1:4" x14ac:dyDescent="0.25">
      <c r="B15" s="1" t="s">
        <v>98</v>
      </c>
    </row>
    <row r="16" spans="1:4" x14ac:dyDescent="0.25">
      <c r="B16" s="1" t="s">
        <v>99</v>
      </c>
    </row>
    <row r="17" spans="1:6" x14ac:dyDescent="0.25">
      <c r="B17" s="1" t="s">
        <v>62</v>
      </c>
    </row>
    <row r="19" spans="1:6" x14ac:dyDescent="0.25">
      <c r="A19" s="1" t="s">
        <v>124</v>
      </c>
    </row>
    <row r="21" spans="1:6" x14ac:dyDescent="0.25">
      <c r="A21" s="2" t="s">
        <v>104</v>
      </c>
      <c r="B21" s="3" t="s">
        <v>110</v>
      </c>
      <c r="C21" s="2" t="s">
        <v>115</v>
      </c>
    </row>
    <row r="22" spans="1:6" x14ac:dyDescent="0.25">
      <c r="A22" s="80" t="s">
        <v>105</v>
      </c>
      <c r="B22" s="4"/>
      <c r="C22" s="80" t="s">
        <v>116</v>
      </c>
    </row>
    <row r="23" spans="1:6" x14ac:dyDescent="0.25">
      <c r="A23" s="5">
        <v>2500</v>
      </c>
      <c r="B23" s="6" t="s">
        <v>29</v>
      </c>
      <c r="C23" s="135">
        <f>C6-D6</f>
        <v>-250</v>
      </c>
    </row>
    <row r="24" spans="1:6" x14ac:dyDescent="0.25">
      <c r="A24" s="5">
        <v>2540</v>
      </c>
      <c r="B24" s="6" t="s">
        <v>33</v>
      </c>
      <c r="C24" s="11">
        <f t="shared" ref="C24:C25" si="0">C7-D7</f>
        <v>0</v>
      </c>
    </row>
    <row r="25" spans="1:6" x14ac:dyDescent="0.25">
      <c r="A25" s="18">
        <v>8300</v>
      </c>
      <c r="B25" s="58" t="s">
        <v>30</v>
      </c>
      <c r="C25" s="136">
        <f t="shared" si="0"/>
        <v>0</v>
      </c>
    </row>
    <row r="30" spans="1:6" x14ac:dyDescent="0.25">
      <c r="A30" s="1" t="s">
        <v>38</v>
      </c>
    </row>
    <row r="31" spans="1:6" x14ac:dyDescent="0.25">
      <c r="A31" s="2" t="s">
        <v>104</v>
      </c>
      <c r="B31" s="3" t="s">
        <v>110</v>
      </c>
      <c r="C31" s="34" t="s">
        <v>115</v>
      </c>
      <c r="D31" s="129" t="s">
        <v>125</v>
      </c>
      <c r="E31" s="34" t="s">
        <v>4</v>
      </c>
      <c r="F31" s="2" t="s">
        <v>5</v>
      </c>
    </row>
    <row r="32" spans="1:6" x14ac:dyDescent="0.25">
      <c r="A32" s="80" t="s">
        <v>105</v>
      </c>
      <c r="B32" s="4"/>
      <c r="C32" s="94" t="s">
        <v>116</v>
      </c>
      <c r="D32" s="80" t="s">
        <v>126</v>
      </c>
      <c r="E32" s="53"/>
      <c r="F32" s="80"/>
    </row>
    <row r="33" spans="1:6" x14ac:dyDescent="0.25">
      <c r="A33" s="5">
        <v>2500</v>
      </c>
      <c r="B33" s="6" t="s">
        <v>29</v>
      </c>
      <c r="C33" s="56">
        <v>-250</v>
      </c>
      <c r="D33" s="139">
        <v>-17750</v>
      </c>
      <c r="E33" s="143"/>
      <c r="F33" s="141">
        <f>SUM(C33:E33)</f>
        <v>-18000</v>
      </c>
    </row>
    <row r="34" spans="1:6" x14ac:dyDescent="0.25">
      <c r="A34" s="5">
        <v>2540</v>
      </c>
      <c r="B34" s="6" t="s">
        <v>33</v>
      </c>
      <c r="C34" s="11"/>
      <c r="D34" s="139"/>
      <c r="E34" s="143"/>
      <c r="F34" s="141"/>
    </row>
    <row r="35" spans="1:6" x14ac:dyDescent="0.25">
      <c r="A35" s="18">
        <v>8300</v>
      </c>
      <c r="B35" s="58" t="s">
        <v>30</v>
      </c>
      <c r="C35" s="22"/>
      <c r="D35" s="115">
        <v>17750</v>
      </c>
      <c r="E35" s="117">
        <f>SUM(D35)</f>
        <v>17750</v>
      </c>
      <c r="F35" s="114"/>
    </row>
    <row r="37" spans="1:6" x14ac:dyDescent="0.25">
      <c r="B37" s="1" t="s">
        <v>100</v>
      </c>
    </row>
    <row r="38" spans="1:6" x14ac:dyDescent="0.25">
      <c r="B38" s="1" t="s">
        <v>101</v>
      </c>
    </row>
  </sheetData>
  <mergeCells count="1">
    <mergeCell ref="C4:D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11.8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showGridLines="0" workbookViewId="0">
      <selection activeCell="E20" sqref="E20"/>
    </sheetView>
  </sheetViews>
  <sheetFormatPr baseColWidth="10" defaultRowHeight="15.75" x14ac:dyDescent="0.25"/>
  <cols>
    <col min="1" max="1" width="7.5703125" style="1" customWidth="1"/>
    <col min="2" max="2" width="23.42578125" style="1" bestFit="1" customWidth="1"/>
    <col min="3" max="3" width="12.42578125" style="1" bestFit="1" customWidth="1"/>
    <col min="4" max="16384" width="11.42578125" style="1"/>
  </cols>
  <sheetData>
    <row r="1" spans="1:6" x14ac:dyDescent="0.25">
      <c r="A1" s="78" t="s">
        <v>109</v>
      </c>
    </row>
    <row r="3" spans="1:6" x14ac:dyDescent="0.25">
      <c r="A3" s="2" t="s">
        <v>104</v>
      </c>
      <c r="B3" s="3" t="s">
        <v>110</v>
      </c>
      <c r="C3" s="111" t="s">
        <v>2</v>
      </c>
      <c r="D3" s="111" t="s">
        <v>3</v>
      </c>
      <c r="E3" s="2" t="s">
        <v>4</v>
      </c>
      <c r="F3" s="2" t="s">
        <v>5</v>
      </c>
    </row>
    <row r="4" spans="1:6" x14ac:dyDescent="0.25">
      <c r="A4" s="80" t="s">
        <v>105</v>
      </c>
      <c r="B4" s="4"/>
      <c r="C4" s="108"/>
      <c r="D4" s="109"/>
      <c r="E4" s="109"/>
      <c r="F4" s="110"/>
    </row>
    <row r="5" spans="1:6" x14ac:dyDescent="0.25">
      <c r="A5" s="5"/>
      <c r="B5" s="6" t="s">
        <v>6</v>
      </c>
      <c r="C5" s="7">
        <v>1473000</v>
      </c>
      <c r="D5" s="144"/>
      <c r="E5" s="144"/>
      <c r="F5" s="128">
        <f>SUM(C5:E5)</f>
        <v>1473000</v>
      </c>
    </row>
    <row r="6" spans="1:6" x14ac:dyDescent="0.25">
      <c r="A6" s="9">
        <v>2000</v>
      </c>
      <c r="B6" s="10" t="s">
        <v>24</v>
      </c>
      <c r="C6" s="11">
        <v>-250000</v>
      </c>
      <c r="D6" s="112"/>
      <c r="E6" s="112"/>
      <c r="F6" s="116">
        <f>SUM(C6:E6)</f>
        <v>-250000</v>
      </c>
    </row>
    <row r="7" spans="1:6" x14ac:dyDescent="0.25">
      <c r="A7" s="9">
        <v>2050</v>
      </c>
      <c r="B7" s="59" t="s">
        <v>25</v>
      </c>
      <c r="C7" s="11">
        <v>-75000</v>
      </c>
      <c r="D7" s="112">
        <f>-D20</f>
        <v>-115000</v>
      </c>
      <c r="E7" s="112"/>
      <c r="F7" s="116">
        <f t="shared" ref="F7:F11" si="0">SUM(C7:E7)</f>
        <v>-190000</v>
      </c>
    </row>
    <row r="8" spans="1:6" x14ac:dyDescent="0.25">
      <c r="A8" s="9">
        <v>2500</v>
      </c>
      <c r="B8" s="10" t="s">
        <v>29</v>
      </c>
      <c r="C8" s="11"/>
      <c r="D8" s="112">
        <v>-40000</v>
      </c>
      <c r="E8" s="112"/>
      <c r="F8" s="116">
        <f t="shared" si="0"/>
        <v>-40000</v>
      </c>
    </row>
    <row r="9" spans="1:6" x14ac:dyDescent="0.25">
      <c r="A9" s="9">
        <v>2540</v>
      </c>
      <c r="B9" s="10" t="s">
        <v>33</v>
      </c>
      <c r="C9" s="11"/>
      <c r="D9" s="112"/>
      <c r="E9" s="112"/>
      <c r="F9" s="116"/>
    </row>
    <row r="10" spans="1:6" x14ac:dyDescent="0.25">
      <c r="A10" s="9">
        <v>2800</v>
      </c>
      <c r="B10" s="59" t="s">
        <v>26</v>
      </c>
      <c r="C10" s="11"/>
      <c r="D10" s="112">
        <f>-D19</f>
        <v>-25000</v>
      </c>
      <c r="E10" s="112"/>
      <c r="F10" s="116">
        <f t="shared" si="0"/>
        <v>-25000</v>
      </c>
    </row>
    <row r="11" spans="1:6" x14ac:dyDescent="0.25">
      <c r="A11" s="13"/>
      <c r="B11" s="16" t="s">
        <v>7</v>
      </c>
      <c r="C11" s="15">
        <v>-968000</v>
      </c>
      <c r="D11" s="112"/>
      <c r="E11" s="112"/>
      <c r="F11" s="116">
        <f t="shared" si="0"/>
        <v>-968000</v>
      </c>
    </row>
    <row r="12" spans="1:6" x14ac:dyDescent="0.25">
      <c r="A12" s="13"/>
      <c r="B12" s="16" t="s">
        <v>8</v>
      </c>
      <c r="C12" s="15">
        <v>-2692000</v>
      </c>
      <c r="D12" s="112"/>
      <c r="E12" s="112">
        <f>SUM(C12:D12)</f>
        <v>-2692000</v>
      </c>
      <c r="F12" s="116"/>
    </row>
    <row r="13" spans="1:6" x14ac:dyDescent="0.25">
      <c r="A13" s="13"/>
      <c r="B13" s="16" t="s">
        <v>9</v>
      </c>
      <c r="C13" s="15">
        <v>2512000</v>
      </c>
      <c r="D13" s="112"/>
      <c r="E13" s="112">
        <f t="shared" ref="E13:E14" si="1">SUM(C13:D13)</f>
        <v>2512000</v>
      </c>
      <c r="F13" s="116"/>
    </row>
    <row r="14" spans="1:6" x14ac:dyDescent="0.25">
      <c r="A14" s="13">
        <v>8300</v>
      </c>
      <c r="B14" s="16" t="s">
        <v>30</v>
      </c>
      <c r="C14" s="15"/>
      <c r="D14" s="112">
        <v>40000</v>
      </c>
      <c r="E14" s="112">
        <f t="shared" si="1"/>
        <v>40000</v>
      </c>
      <c r="F14" s="116"/>
    </row>
    <row r="15" spans="1:6" x14ac:dyDescent="0.25">
      <c r="A15" s="18">
        <v>8800</v>
      </c>
      <c r="B15" s="19" t="s">
        <v>0</v>
      </c>
      <c r="C15" s="20"/>
      <c r="D15" s="114">
        <f>-SUM(E12:E14)</f>
        <v>140000</v>
      </c>
      <c r="E15" s="115">
        <f>D15</f>
        <v>140000</v>
      </c>
      <c r="F15" s="114"/>
    </row>
    <row r="16" spans="1:6" s="24" customFormat="1" ht="20.25" x14ac:dyDescent="0.3">
      <c r="A16" s="32"/>
      <c r="B16" s="23"/>
      <c r="C16" s="23">
        <f>SUM(C5:C15)</f>
        <v>0</v>
      </c>
      <c r="D16" s="145">
        <f t="shared" ref="D16:F16" si="2">SUM(D5:D15)</f>
        <v>0</v>
      </c>
      <c r="E16" s="145">
        <f t="shared" si="2"/>
        <v>0</v>
      </c>
      <c r="F16" s="145">
        <f t="shared" si="2"/>
        <v>0</v>
      </c>
    </row>
    <row r="18" spans="1:10" x14ac:dyDescent="0.25">
      <c r="B18" s="33" t="s">
        <v>27</v>
      </c>
    </row>
    <row r="19" spans="1:10" x14ac:dyDescent="0.25">
      <c r="B19" s="1" t="s">
        <v>39</v>
      </c>
      <c r="D19" s="28">
        <v>25000</v>
      </c>
      <c r="G19" s="28"/>
    </row>
    <row r="20" spans="1:10" x14ac:dyDescent="0.25">
      <c r="B20" s="1" t="s">
        <v>28</v>
      </c>
      <c r="D20" s="28">
        <f>D21-D19</f>
        <v>115000</v>
      </c>
    </row>
    <row r="21" spans="1:10" s="24" customFormat="1" ht="20.25" x14ac:dyDescent="0.3">
      <c r="A21" s="1"/>
      <c r="B21" s="1" t="s">
        <v>40</v>
      </c>
      <c r="C21" s="1"/>
      <c r="D21" s="27">
        <f>E15</f>
        <v>140000</v>
      </c>
      <c r="E21" s="1"/>
      <c r="F21" s="1"/>
      <c r="G21" s="1"/>
      <c r="H21" s="1"/>
      <c r="I21" s="1"/>
      <c r="J21" s="1"/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&amp;COppgave 11.12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showGridLines="0" topLeftCell="A10" workbookViewId="0">
      <selection activeCell="F25" sqref="F25"/>
    </sheetView>
  </sheetViews>
  <sheetFormatPr baseColWidth="10" defaultRowHeight="15.75" x14ac:dyDescent="0.25"/>
  <cols>
    <col min="1" max="1" width="7.5703125" style="1" customWidth="1"/>
    <col min="2" max="2" width="18.5703125" style="1" bestFit="1" customWidth="1"/>
    <col min="3" max="16384" width="11.42578125" style="1"/>
  </cols>
  <sheetData>
    <row r="1" spans="1:6" x14ac:dyDescent="0.25">
      <c r="A1" s="78" t="s">
        <v>74</v>
      </c>
    </row>
    <row r="3" spans="1:6" x14ac:dyDescent="0.25">
      <c r="A3" s="1" t="s">
        <v>10</v>
      </c>
      <c r="B3" s="1" t="s">
        <v>69</v>
      </c>
      <c r="C3" s="1" t="s">
        <v>64</v>
      </c>
    </row>
    <row r="4" spans="1:6" x14ac:dyDescent="0.25">
      <c r="B4" s="1" t="s">
        <v>65</v>
      </c>
      <c r="C4" s="1" t="s">
        <v>66</v>
      </c>
    </row>
    <row r="5" spans="1:6" x14ac:dyDescent="0.25">
      <c r="C5" s="1" t="s">
        <v>80</v>
      </c>
    </row>
    <row r="6" spans="1:6" x14ac:dyDescent="0.25">
      <c r="C6" s="1" t="s">
        <v>67</v>
      </c>
    </row>
    <row r="7" spans="1:6" x14ac:dyDescent="0.25">
      <c r="B7" s="1" t="s">
        <v>68</v>
      </c>
      <c r="C7" s="1" t="s">
        <v>81</v>
      </c>
    </row>
    <row r="8" spans="1:6" x14ac:dyDescent="0.25">
      <c r="C8" s="1" t="s">
        <v>70</v>
      </c>
    </row>
    <row r="10" spans="1:6" x14ac:dyDescent="0.25">
      <c r="A10" s="1" t="s">
        <v>38</v>
      </c>
    </row>
    <row r="11" spans="1:6" x14ac:dyDescent="0.25">
      <c r="A11" s="34" t="s">
        <v>104</v>
      </c>
      <c r="B11" s="3" t="s">
        <v>110</v>
      </c>
      <c r="C11" s="34" t="s">
        <v>115</v>
      </c>
      <c r="D11" s="151" t="s">
        <v>3</v>
      </c>
      <c r="E11" s="148" t="s">
        <v>4</v>
      </c>
      <c r="F11" s="151" t="s">
        <v>5</v>
      </c>
    </row>
    <row r="12" spans="1:6" x14ac:dyDescent="0.25">
      <c r="A12" s="53" t="s">
        <v>105</v>
      </c>
      <c r="B12" s="4"/>
      <c r="C12" s="103" t="s">
        <v>116</v>
      </c>
      <c r="D12" s="146"/>
      <c r="E12" s="149"/>
      <c r="F12" s="146"/>
    </row>
    <row r="13" spans="1:6" x14ac:dyDescent="0.25">
      <c r="A13" s="5">
        <v>2120</v>
      </c>
      <c r="B13" s="6" t="s">
        <v>41</v>
      </c>
      <c r="C13" s="56">
        <v>-120000</v>
      </c>
      <c r="D13" s="139">
        <v>20000</v>
      </c>
      <c r="E13" s="143"/>
      <c r="F13" s="141">
        <f>SUM(C13:D13)</f>
        <v>-100000</v>
      </c>
    </row>
    <row r="14" spans="1:6" x14ac:dyDescent="0.25">
      <c r="A14" s="5">
        <v>2500</v>
      </c>
      <c r="B14" s="6" t="s">
        <v>29</v>
      </c>
      <c r="C14" s="56">
        <v>-500</v>
      </c>
      <c r="D14" s="139">
        <v>-399500</v>
      </c>
      <c r="E14" s="143"/>
      <c r="F14" s="141">
        <f>SUM(C14:E14)</f>
        <v>-400000</v>
      </c>
    </row>
    <row r="15" spans="1:6" x14ac:dyDescent="0.25">
      <c r="A15" s="5">
        <v>2540</v>
      </c>
      <c r="B15" s="6" t="s">
        <v>33</v>
      </c>
      <c r="C15" s="11"/>
      <c r="D15" s="139"/>
      <c r="E15" s="143"/>
      <c r="F15" s="141"/>
    </row>
    <row r="16" spans="1:6" x14ac:dyDescent="0.25">
      <c r="A16" s="60">
        <v>8300</v>
      </c>
      <c r="B16" s="50" t="s">
        <v>29</v>
      </c>
      <c r="C16" s="61"/>
      <c r="D16" s="147">
        <v>399500</v>
      </c>
      <c r="E16" s="150">
        <v>399500</v>
      </c>
      <c r="F16" s="152"/>
    </row>
    <row r="17" spans="1:12" x14ac:dyDescent="0.25">
      <c r="A17" s="18">
        <v>8320</v>
      </c>
      <c r="B17" s="58" t="s">
        <v>42</v>
      </c>
      <c r="C17" s="22"/>
      <c r="D17" s="115">
        <v>-20000</v>
      </c>
      <c r="E17" s="117">
        <f>SUM(D17)</f>
        <v>-20000</v>
      </c>
      <c r="F17" s="114"/>
    </row>
    <row r="21" spans="1:12" x14ac:dyDescent="0.25">
      <c r="A21" s="1" t="s">
        <v>49</v>
      </c>
      <c r="B21" s="1" t="s">
        <v>71</v>
      </c>
      <c r="F21" s="89">
        <f>SUM(E16:E17)</f>
        <v>379500</v>
      </c>
    </row>
    <row r="23" spans="1:12" x14ac:dyDescent="0.25">
      <c r="B23" s="1" t="s">
        <v>75</v>
      </c>
    </row>
    <row r="24" spans="1:12" x14ac:dyDescent="0.25">
      <c r="B24" s="1" t="s">
        <v>76</v>
      </c>
      <c r="D24" s="28">
        <f>-F14</f>
        <v>400000</v>
      </c>
    </row>
    <row r="25" spans="1:12" x14ac:dyDescent="0.25">
      <c r="B25" s="1" t="s">
        <v>77</v>
      </c>
      <c r="D25" s="28">
        <f>C14</f>
        <v>-500</v>
      </c>
    </row>
    <row r="26" spans="1:12" x14ac:dyDescent="0.25">
      <c r="B26" s="1" t="s">
        <v>78</v>
      </c>
      <c r="D26" s="28">
        <f>E17</f>
        <v>-20000</v>
      </c>
    </row>
    <row r="27" spans="1:12" s="24" customFormat="1" ht="20.25" x14ac:dyDescent="0.3">
      <c r="A27" s="1"/>
      <c r="B27" s="1" t="s">
        <v>79</v>
      </c>
      <c r="C27" s="1"/>
      <c r="D27" s="27">
        <f>SUM(D24:D26)</f>
        <v>379500</v>
      </c>
      <c r="E27" s="1"/>
      <c r="F27" s="1"/>
      <c r="G27" s="1"/>
      <c r="H27" s="1"/>
      <c r="I27" s="1"/>
      <c r="J27" s="1"/>
      <c r="K27" s="1"/>
      <c r="L27" s="1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11.13</oddHeader>
    <oddFooter>&amp;CSide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7"/>
  <sheetViews>
    <sheetView showGridLines="0" workbookViewId="0">
      <selection activeCell="Q16" sqref="Q16"/>
    </sheetView>
  </sheetViews>
  <sheetFormatPr baseColWidth="10" defaultRowHeight="15.75" x14ac:dyDescent="0.25"/>
  <cols>
    <col min="1" max="1" width="6.42578125" style="1" bestFit="1" customWidth="1"/>
    <col min="2" max="2" width="23.42578125" style="1" bestFit="1" customWidth="1"/>
    <col min="3" max="3" width="12.42578125" style="1" bestFit="1" customWidth="1"/>
    <col min="4" max="10" width="11.42578125" style="1"/>
    <col min="11" max="11" width="6.140625" style="1" customWidth="1"/>
    <col min="12" max="15" width="11.42578125" style="1"/>
    <col min="16" max="16" width="11.42578125" style="28"/>
    <col min="17" max="16384" width="11.42578125" style="1"/>
  </cols>
  <sheetData>
    <row r="1" spans="1:16" x14ac:dyDescent="0.25">
      <c r="A1" s="78" t="s">
        <v>102</v>
      </c>
    </row>
    <row r="2" spans="1:16" x14ac:dyDescent="0.25">
      <c r="A2" s="93" t="s">
        <v>104</v>
      </c>
      <c r="B2" s="81" t="s">
        <v>110</v>
      </c>
      <c r="C2" s="111" t="s">
        <v>2</v>
      </c>
      <c r="D2" s="137" t="s">
        <v>3</v>
      </c>
      <c r="E2" s="138"/>
      <c r="F2" s="2" t="s">
        <v>4</v>
      </c>
      <c r="G2" s="2" t="s">
        <v>5</v>
      </c>
      <c r="K2" s="52">
        <v>1</v>
      </c>
      <c r="L2" s="1" t="s">
        <v>82</v>
      </c>
      <c r="P2" s="28">
        <f>275000-262000</f>
        <v>13000</v>
      </c>
    </row>
    <row r="3" spans="1:16" x14ac:dyDescent="0.25">
      <c r="A3" s="92" t="s">
        <v>105</v>
      </c>
      <c r="B3" s="35"/>
      <c r="C3" s="110"/>
      <c r="D3" s="109"/>
      <c r="E3" s="154"/>
      <c r="F3" s="110"/>
      <c r="G3" s="4"/>
      <c r="K3" s="52"/>
    </row>
    <row r="4" spans="1:16" x14ac:dyDescent="0.25">
      <c r="A4" s="36"/>
      <c r="B4" s="8" t="s">
        <v>6</v>
      </c>
      <c r="C4" s="56">
        <v>162300</v>
      </c>
      <c r="D4" s="139"/>
      <c r="E4" s="139"/>
      <c r="F4" s="140"/>
      <c r="G4" s="8">
        <f>SUM(C4:F4)</f>
        <v>162300</v>
      </c>
      <c r="K4" s="52">
        <v>2</v>
      </c>
      <c r="L4" s="1" t="s">
        <v>83</v>
      </c>
      <c r="P4" s="28">
        <f>C5*0.3</f>
        <v>45000</v>
      </c>
    </row>
    <row r="5" spans="1:16" x14ac:dyDescent="0.25">
      <c r="A5" s="9">
        <v>1220</v>
      </c>
      <c r="B5" s="10" t="s">
        <v>17</v>
      </c>
      <c r="C5" s="11">
        <v>150000</v>
      </c>
      <c r="D5" s="112">
        <f>-P4</f>
        <v>-45000</v>
      </c>
      <c r="E5" s="112"/>
      <c r="F5" s="113"/>
      <c r="G5" s="11">
        <f>SUM(C5:F5)</f>
        <v>105000</v>
      </c>
      <c r="K5" s="52"/>
    </row>
    <row r="6" spans="1:16" x14ac:dyDescent="0.25">
      <c r="A6" s="9">
        <v>1240</v>
      </c>
      <c r="B6" s="10" t="s">
        <v>18</v>
      </c>
      <c r="C6" s="11">
        <v>90000</v>
      </c>
      <c r="D6" s="112"/>
      <c r="E6" s="112">
        <f>-P6</f>
        <v>-27000</v>
      </c>
      <c r="F6" s="113"/>
      <c r="G6" s="11">
        <f t="shared" ref="G6:G16" si="0">SUM(C6:F6)</f>
        <v>63000</v>
      </c>
      <c r="K6" s="52">
        <v>3</v>
      </c>
      <c r="L6" s="1" t="s">
        <v>84</v>
      </c>
      <c r="P6" s="28">
        <f>270000*0.1</f>
        <v>27000</v>
      </c>
    </row>
    <row r="7" spans="1:16" x14ac:dyDescent="0.25">
      <c r="A7" s="9">
        <v>1400</v>
      </c>
      <c r="B7" s="10" t="s">
        <v>12</v>
      </c>
      <c r="C7" s="11">
        <v>262000</v>
      </c>
      <c r="D7" s="112">
        <f>-C7+275000</f>
        <v>13000</v>
      </c>
      <c r="E7" s="112"/>
      <c r="F7" s="113"/>
      <c r="G7" s="11">
        <f t="shared" si="0"/>
        <v>275000</v>
      </c>
      <c r="K7" s="52"/>
    </row>
    <row r="8" spans="1:16" x14ac:dyDescent="0.25">
      <c r="A8" s="9">
        <v>1700</v>
      </c>
      <c r="B8" s="10" t="s">
        <v>19</v>
      </c>
      <c r="C8" s="11"/>
      <c r="D8" s="112">
        <f>P11</f>
        <v>25000</v>
      </c>
      <c r="E8" s="112"/>
      <c r="F8" s="113"/>
      <c r="G8" s="11">
        <f t="shared" si="0"/>
        <v>25000</v>
      </c>
      <c r="K8" s="52"/>
      <c r="L8" s="1" t="s">
        <v>87</v>
      </c>
      <c r="P8" s="28">
        <f>SUM(P4:P6)</f>
        <v>72000</v>
      </c>
    </row>
    <row r="9" spans="1:16" x14ac:dyDescent="0.25">
      <c r="A9" s="9">
        <v>2000</v>
      </c>
      <c r="B9" s="10" t="s">
        <v>24</v>
      </c>
      <c r="C9" s="11">
        <v>-100000</v>
      </c>
      <c r="D9" s="112"/>
      <c r="E9" s="112"/>
      <c r="F9" s="113"/>
      <c r="G9" s="11">
        <f t="shared" si="0"/>
        <v>-100000</v>
      </c>
      <c r="K9" s="52"/>
    </row>
    <row r="10" spans="1:16" x14ac:dyDescent="0.25">
      <c r="A10" s="9">
        <v>2050</v>
      </c>
      <c r="B10" s="59" t="s">
        <v>25</v>
      </c>
      <c r="C10" s="11">
        <v>-20300</v>
      </c>
      <c r="D10" s="112"/>
      <c r="E10" s="112">
        <f>-N29</f>
        <v>-94370</v>
      </c>
      <c r="F10" s="113"/>
      <c r="G10" s="11">
        <f t="shared" si="0"/>
        <v>-114670</v>
      </c>
      <c r="K10" s="52">
        <v>4</v>
      </c>
      <c r="L10" s="1" t="s">
        <v>85</v>
      </c>
      <c r="P10" s="28">
        <v>12500</v>
      </c>
    </row>
    <row r="11" spans="1:16" x14ac:dyDescent="0.25">
      <c r="A11" s="9"/>
      <c r="B11" s="59" t="s">
        <v>7</v>
      </c>
      <c r="C11" s="11">
        <v>-72300</v>
      </c>
      <c r="D11" s="112"/>
      <c r="E11" s="112"/>
      <c r="F11" s="113"/>
      <c r="G11" s="11">
        <f t="shared" si="0"/>
        <v>-72300</v>
      </c>
      <c r="K11" s="52"/>
      <c r="L11" s="1" t="s">
        <v>86</v>
      </c>
      <c r="P11" s="28">
        <f>P10*2</f>
        <v>25000</v>
      </c>
    </row>
    <row r="12" spans="1:16" x14ac:dyDescent="0.25">
      <c r="A12" s="9">
        <v>2120</v>
      </c>
      <c r="B12" s="62" t="s">
        <v>41</v>
      </c>
      <c r="C12" s="10">
        <v>-16280</v>
      </c>
      <c r="D12" s="112">
        <f>-C12-13120</f>
        <v>3160</v>
      </c>
      <c r="E12" s="112"/>
      <c r="F12" s="113"/>
      <c r="G12" s="11">
        <f t="shared" si="0"/>
        <v>-13120</v>
      </c>
    </row>
    <row r="13" spans="1:16" x14ac:dyDescent="0.25">
      <c r="A13" s="9">
        <v>2500</v>
      </c>
      <c r="B13" s="59" t="s">
        <v>29</v>
      </c>
      <c r="C13" s="10"/>
      <c r="D13" s="112">
        <v>-46000</v>
      </c>
      <c r="E13" s="112"/>
      <c r="F13" s="113"/>
      <c r="G13" s="11">
        <f t="shared" si="0"/>
        <v>-46000</v>
      </c>
    </row>
    <row r="14" spans="1:16" x14ac:dyDescent="0.25">
      <c r="A14" s="9">
        <v>2770</v>
      </c>
      <c r="B14" s="12" t="s">
        <v>20</v>
      </c>
      <c r="C14" s="10">
        <v>-35130</v>
      </c>
      <c r="D14" s="112"/>
      <c r="E14" s="112"/>
      <c r="F14" s="113"/>
      <c r="G14" s="11">
        <f t="shared" si="0"/>
        <v>-35130</v>
      </c>
    </row>
    <row r="15" spans="1:16" x14ac:dyDescent="0.25">
      <c r="A15" s="9">
        <v>2780</v>
      </c>
      <c r="B15" s="12" t="s">
        <v>21</v>
      </c>
      <c r="C15" s="10">
        <v>-24600</v>
      </c>
      <c r="D15" s="112"/>
      <c r="E15" s="112"/>
      <c r="F15" s="113"/>
      <c r="G15" s="11">
        <f t="shared" si="0"/>
        <v>-24600</v>
      </c>
    </row>
    <row r="16" spans="1:16" x14ac:dyDescent="0.25">
      <c r="A16" s="9">
        <v>2800</v>
      </c>
      <c r="B16" s="12" t="s">
        <v>26</v>
      </c>
      <c r="C16" s="10"/>
      <c r="D16" s="112"/>
      <c r="E16" s="112">
        <f>-N28</f>
        <v>-50000</v>
      </c>
      <c r="F16" s="113"/>
      <c r="G16" s="11">
        <f t="shared" si="0"/>
        <v>-50000</v>
      </c>
    </row>
    <row r="17" spans="1:18" ht="16.5" thickBot="1" x14ac:dyDescent="0.3">
      <c r="A17" s="159">
        <v>2940</v>
      </c>
      <c r="B17" s="160" t="s">
        <v>50</v>
      </c>
      <c r="C17" s="161">
        <v>-174480</v>
      </c>
      <c r="D17" s="162"/>
      <c r="E17" s="162"/>
      <c r="F17" s="163"/>
      <c r="G17" s="164">
        <f>C17</f>
        <v>-174480</v>
      </c>
    </row>
    <row r="18" spans="1:18" x14ac:dyDescent="0.25">
      <c r="A18" s="37">
        <v>3000</v>
      </c>
      <c r="B18" s="156" t="s">
        <v>43</v>
      </c>
      <c r="C18" s="157">
        <v>-3749315</v>
      </c>
      <c r="D18" s="139"/>
      <c r="E18" s="139"/>
      <c r="F18" s="140">
        <f>SUM(C18:E18)</f>
        <v>-3749315</v>
      </c>
      <c r="G18" s="158"/>
    </row>
    <row r="19" spans="1:18" x14ac:dyDescent="0.25">
      <c r="A19" s="13">
        <v>4000</v>
      </c>
      <c r="B19" s="16" t="s">
        <v>13</v>
      </c>
      <c r="C19" s="15">
        <v>1428400</v>
      </c>
      <c r="D19" s="112">
        <f>-D7</f>
        <v>-13000</v>
      </c>
      <c r="E19" s="112"/>
      <c r="F19" s="113">
        <f>SUM(C19:E19)</f>
        <v>1415400</v>
      </c>
      <c r="G19" s="105"/>
    </row>
    <row r="20" spans="1:18" x14ac:dyDescent="0.25">
      <c r="A20" s="13">
        <v>5000</v>
      </c>
      <c r="B20" s="14" t="s">
        <v>22</v>
      </c>
      <c r="C20" s="15">
        <v>1454000</v>
      </c>
      <c r="D20" s="112"/>
      <c r="E20" s="112"/>
      <c r="F20" s="113">
        <f t="shared" ref="F20:F28" si="1">SUM(C20:E20)</f>
        <v>1454000</v>
      </c>
      <c r="G20" s="105"/>
    </row>
    <row r="21" spans="1:18" x14ac:dyDescent="0.25">
      <c r="A21" s="13">
        <v>5050</v>
      </c>
      <c r="B21" s="16" t="s">
        <v>46</v>
      </c>
      <c r="C21" s="15">
        <v>174480</v>
      </c>
      <c r="D21" s="112"/>
      <c r="E21" s="112"/>
      <c r="F21" s="113">
        <f t="shared" si="1"/>
        <v>174480</v>
      </c>
      <c r="G21" s="105"/>
    </row>
    <row r="22" spans="1:18" x14ac:dyDescent="0.25">
      <c r="A22" s="13">
        <v>5110</v>
      </c>
      <c r="B22" s="16" t="s">
        <v>44</v>
      </c>
      <c r="C22" s="15">
        <v>41000</v>
      </c>
      <c r="D22" s="112"/>
      <c r="E22" s="112"/>
      <c r="F22" s="113">
        <f t="shared" si="1"/>
        <v>41000</v>
      </c>
      <c r="G22" s="105"/>
    </row>
    <row r="23" spans="1:18" x14ac:dyDescent="0.25">
      <c r="A23" s="13">
        <v>5400</v>
      </c>
      <c r="B23" s="16" t="s">
        <v>23</v>
      </c>
      <c r="C23" s="15">
        <v>235395</v>
      </c>
      <c r="D23" s="112"/>
      <c r="E23" s="112"/>
      <c r="F23" s="113">
        <f t="shared" si="1"/>
        <v>235395</v>
      </c>
      <c r="G23" s="105"/>
    </row>
    <row r="24" spans="1:18" x14ac:dyDescent="0.25">
      <c r="A24" s="13">
        <v>6010</v>
      </c>
      <c r="B24" s="16" t="s">
        <v>14</v>
      </c>
      <c r="C24" s="15"/>
      <c r="D24" s="112">
        <f>-D5</f>
        <v>45000</v>
      </c>
      <c r="E24" s="112">
        <f>-E6</f>
        <v>27000</v>
      </c>
      <c r="F24" s="113">
        <f t="shared" si="1"/>
        <v>72000</v>
      </c>
      <c r="G24" s="105"/>
      <c r="K24" s="28"/>
    </row>
    <row r="25" spans="1:18" x14ac:dyDescent="0.25">
      <c r="A25" s="13">
        <v>7780</v>
      </c>
      <c r="B25" s="16" t="s">
        <v>15</v>
      </c>
      <c r="C25" s="15">
        <v>192340</v>
      </c>
      <c r="D25" s="112">
        <f>-P11</f>
        <v>-25000</v>
      </c>
      <c r="E25" s="116"/>
      <c r="F25" s="113">
        <f t="shared" si="1"/>
        <v>167340</v>
      </c>
      <c r="G25" s="105"/>
    </row>
    <row r="26" spans="1:18" x14ac:dyDescent="0.25">
      <c r="A26" s="13">
        <v>8100</v>
      </c>
      <c r="B26" s="16" t="s">
        <v>16</v>
      </c>
      <c r="C26" s="15">
        <v>2490</v>
      </c>
      <c r="D26" s="112"/>
      <c r="E26" s="116"/>
      <c r="F26" s="113">
        <f t="shared" si="1"/>
        <v>2490</v>
      </c>
      <c r="G26" s="105"/>
    </row>
    <row r="27" spans="1:18" x14ac:dyDescent="0.25">
      <c r="A27" s="13">
        <v>8300</v>
      </c>
      <c r="B27" s="16" t="s">
        <v>29</v>
      </c>
      <c r="C27" s="15"/>
      <c r="D27" s="112">
        <f>-D13</f>
        <v>46000</v>
      </c>
      <c r="E27" s="116"/>
      <c r="F27" s="113">
        <f t="shared" si="1"/>
        <v>46000</v>
      </c>
      <c r="G27" s="105"/>
      <c r="L27" s="33" t="s">
        <v>27</v>
      </c>
    </row>
    <row r="28" spans="1:18" x14ac:dyDescent="0.25">
      <c r="A28" s="63">
        <v>8320</v>
      </c>
      <c r="B28" s="64" t="s">
        <v>45</v>
      </c>
      <c r="C28" s="65"/>
      <c r="D28" s="153">
        <f>-D12</f>
        <v>-3160</v>
      </c>
      <c r="E28" s="116"/>
      <c r="F28" s="113">
        <f t="shared" si="1"/>
        <v>-3160</v>
      </c>
      <c r="G28" s="105"/>
      <c r="L28" s="1" t="s">
        <v>26</v>
      </c>
      <c r="M28" s="28"/>
      <c r="N28" s="28">
        <v>50000</v>
      </c>
    </row>
    <row r="29" spans="1:18" x14ac:dyDescent="0.25">
      <c r="A29" s="18">
        <v>8800</v>
      </c>
      <c r="B29" s="19" t="s">
        <v>0</v>
      </c>
      <c r="C29" s="20"/>
      <c r="D29" s="114"/>
      <c r="E29" s="142">
        <f>-SUM(F18:F28)</f>
        <v>144370</v>
      </c>
      <c r="F29" s="117">
        <f>E29</f>
        <v>144370</v>
      </c>
      <c r="G29" s="106"/>
      <c r="L29" s="1" t="s">
        <v>28</v>
      </c>
      <c r="N29" s="28">
        <f>N30-N28</f>
        <v>94370</v>
      </c>
    </row>
    <row r="30" spans="1:18" s="24" customFormat="1" ht="20.25" x14ac:dyDescent="0.3">
      <c r="A30" s="29"/>
      <c r="B30" s="30"/>
      <c r="C30" s="23">
        <f t="shared" ref="C30:G30" si="2">SUM(C4:C29)</f>
        <v>0</v>
      </c>
      <c r="D30" s="145">
        <f t="shared" si="2"/>
        <v>0</v>
      </c>
      <c r="E30" s="145">
        <f t="shared" si="2"/>
        <v>0</v>
      </c>
      <c r="F30" s="155">
        <f t="shared" si="2"/>
        <v>0</v>
      </c>
      <c r="G30" s="145">
        <f t="shared" si="2"/>
        <v>0</v>
      </c>
      <c r="K30" s="1"/>
      <c r="L30" s="1"/>
      <c r="M30" s="1"/>
      <c r="N30" s="27">
        <f>E29</f>
        <v>144370</v>
      </c>
      <c r="O30" s="1"/>
      <c r="P30" s="28"/>
      <c r="Q30" s="1"/>
      <c r="R30" s="1"/>
    </row>
    <row r="31" spans="1:18" x14ac:dyDescent="0.25">
      <c r="E31" s="28"/>
      <c r="K31" s="90"/>
    </row>
    <row r="32" spans="1:18" ht="20.25" x14ac:dyDescent="0.3">
      <c r="K32" s="90"/>
      <c r="L32" s="24"/>
      <c r="M32" s="24"/>
      <c r="N32" s="24"/>
      <c r="O32" s="24"/>
      <c r="P32" s="79"/>
      <c r="Q32" s="24"/>
      <c r="R32" s="24"/>
    </row>
    <row r="33" spans="1:18" x14ac:dyDescent="0.25">
      <c r="G33" s="28"/>
      <c r="K33" s="90"/>
    </row>
    <row r="35" spans="1:18" s="24" customFormat="1" ht="20.25" x14ac:dyDescent="0.3">
      <c r="A35" s="1"/>
      <c r="F35" s="1"/>
      <c r="G35" s="28"/>
      <c r="H35" s="28"/>
      <c r="I35" s="28"/>
      <c r="J35" s="28"/>
      <c r="K35" s="1"/>
      <c r="L35" s="1"/>
      <c r="M35" s="1"/>
      <c r="N35" s="1"/>
      <c r="O35" s="1"/>
      <c r="P35" s="28"/>
      <c r="Q35" s="1"/>
      <c r="R35" s="1"/>
    </row>
    <row r="36" spans="1:18" x14ac:dyDescent="0.25">
      <c r="G36" s="28"/>
      <c r="H36" s="28"/>
      <c r="I36" s="28"/>
      <c r="J36" s="28"/>
    </row>
    <row r="37" spans="1:18" ht="20.25" x14ac:dyDescent="0.3">
      <c r="G37" s="28"/>
      <c r="K37" s="24"/>
      <c r="L37" s="24"/>
      <c r="M37" s="24"/>
      <c r="N37" s="24"/>
      <c r="O37" s="24"/>
      <c r="P37" s="79"/>
      <c r="Q37" s="24"/>
      <c r="R37" s="24"/>
    </row>
  </sheetData>
  <sortState xmlns:xlrd2="http://schemas.microsoft.com/office/spreadsheetml/2017/richdata2" ref="A22:R23">
    <sortCondition ref="A22:A23"/>
  </sortState>
  <mergeCells count="1">
    <mergeCell ref="D2:E2"/>
  </mergeCells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>
    <oddHeader>&amp;COppgave 11.14</oddHeader>
    <oddFooter>&amp;CSide &amp;P av &amp;N</oddFooter>
  </headerFooter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showGridLines="0" showZeros="0" tabSelected="1" zoomScaleNormal="75" workbookViewId="0">
      <selection activeCell="D1" sqref="D1"/>
    </sheetView>
  </sheetViews>
  <sheetFormatPr baseColWidth="10" defaultRowHeight="15" x14ac:dyDescent="0.2"/>
  <cols>
    <col min="1" max="1" width="7" style="68" bestFit="1" customWidth="1"/>
    <col min="2" max="2" width="16.85546875" style="68" bestFit="1" customWidth="1"/>
    <col min="3" max="6" width="11.7109375" style="68" customWidth="1"/>
    <col min="7" max="10" width="9.5703125" style="68" customWidth="1"/>
    <col min="11" max="16384" width="11.42578125" style="68"/>
  </cols>
  <sheetData>
    <row r="1" spans="1:13" s="1" customFormat="1" ht="15.75" x14ac:dyDescent="0.25">
      <c r="A1" s="78" t="s">
        <v>103</v>
      </c>
      <c r="D1" s="165" t="s">
        <v>131</v>
      </c>
      <c r="E1" s="165"/>
      <c r="F1" s="165"/>
      <c r="G1" s="165"/>
    </row>
    <row r="3" spans="1:1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.75" x14ac:dyDescent="0.25">
      <c r="A4" s="34" t="s">
        <v>31</v>
      </c>
      <c r="B4" s="67" t="s">
        <v>32</v>
      </c>
      <c r="C4" s="2">
        <v>1920</v>
      </c>
      <c r="D4" s="99">
        <v>2940</v>
      </c>
      <c r="E4" s="2">
        <v>5000</v>
      </c>
      <c r="F4" s="100">
        <v>5050</v>
      </c>
      <c r="G4" s="1"/>
      <c r="H4" s="1"/>
      <c r="I4" s="1"/>
      <c r="J4" s="1"/>
      <c r="K4" s="1"/>
      <c r="L4" s="1"/>
      <c r="M4" s="1"/>
    </row>
    <row r="5" spans="1:13" ht="15.75" x14ac:dyDescent="0.25">
      <c r="A5" s="69"/>
      <c r="B5" s="70"/>
      <c r="C5" s="98" t="s">
        <v>118</v>
      </c>
      <c r="D5" s="101" t="s">
        <v>127</v>
      </c>
      <c r="E5" s="98" t="s">
        <v>22</v>
      </c>
      <c r="F5" s="102" t="s">
        <v>46</v>
      </c>
      <c r="G5" s="1"/>
      <c r="H5" s="1"/>
      <c r="I5" s="1"/>
      <c r="J5" s="1"/>
      <c r="K5" s="1"/>
      <c r="L5" s="1"/>
      <c r="M5" s="1"/>
    </row>
    <row r="6" spans="1:13" ht="15.75" x14ac:dyDescent="0.25">
      <c r="A6" s="71"/>
      <c r="B6" s="72"/>
      <c r="C6" s="80" t="s">
        <v>119</v>
      </c>
      <c r="D6" s="103" t="s">
        <v>128</v>
      </c>
      <c r="E6" s="80"/>
      <c r="F6" s="94"/>
      <c r="G6" s="1"/>
      <c r="H6" s="1"/>
      <c r="I6" s="1"/>
      <c r="J6" s="1"/>
      <c r="K6" s="1"/>
      <c r="L6" s="1"/>
      <c r="M6" s="1"/>
    </row>
    <row r="7" spans="1:13" ht="15.75" x14ac:dyDescent="0.25">
      <c r="A7" s="74" t="s">
        <v>47</v>
      </c>
      <c r="B7" s="75" t="s">
        <v>48</v>
      </c>
      <c r="C7" s="8">
        <v>-3500</v>
      </c>
      <c r="D7" s="7"/>
      <c r="E7" s="8">
        <v>3500</v>
      </c>
      <c r="F7" s="125"/>
      <c r="G7" s="1"/>
      <c r="H7" s="1"/>
      <c r="I7" s="1"/>
      <c r="J7" s="1"/>
      <c r="K7" s="1"/>
      <c r="L7" s="1"/>
      <c r="M7" s="1"/>
    </row>
    <row r="8" spans="1:13" ht="15.75" x14ac:dyDescent="0.25">
      <c r="A8" s="76">
        <v>43799</v>
      </c>
      <c r="B8" s="77" t="s">
        <v>46</v>
      </c>
      <c r="C8" s="22"/>
      <c r="D8" s="66">
        <v>-357</v>
      </c>
      <c r="E8" s="22"/>
      <c r="F8" s="127">
        <v>357</v>
      </c>
      <c r="G8" s="1"/>
      <c r="H8" s="1"/>
      <c r="I8" s="1"/>
      <c r="J8" s="1"/>
      <c r="K8" s="1"/>
      <c r="L8" s="1"/>
      <c r="M8" s="1"/>
    </row>
    <row r="9" spans="1:13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5.75" x14ac:dyDescent="0.25">
      <c r="A10" s="1" t="s">
        <v>130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5.75" x14ac:dyDescent="0.25">
      <c r="A11" s="1" t="s">
        <v>129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5.75" x14ac:dyDescent="0.25">
      <c r="A12" s="1" t="s">
        <v>72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pageMargins left="0.59055118110236227" right="0.59055118110236227" top="0.78740157480314965" bottom="0.74803149606299213" header="0.51181102362204722" footer="0.51181102362204722"/>
  <pageSetup paperSize="9" scale="95" orientation="portrait" horizontalDpi="300" verticalDpi="300" r:id="rId1"/>
  <headerFooter alignWithMargins="0">
    <oddHeader>&amp;COppgave 11.16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Oppgave 11.9</vt:lpstr>
      <vt:lpstr>Oppgave 11.10</vt:lpstr>
      <vt:lpstr>Oppgave 11.11</vt:lpstr>
      <vt:lpstr>Oppgave 11.12</vt:lpstr>
      <vt:lpstr>Oppgave 11.13</vt:lpstr>
      <vt:lpstr>Oppgave 11.14</vt:lpstr>
      <vt:lpstr>Oppgave 11.16</vt:lpstr>
    </vt:vector>
  </TitlesOfParts>
  <Company>Høgskolen i Vestfold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2019-12-02T16:19:04Z</cp:lastPrinted>
  <dcterms:created xsi:type="dcterms:W3CDTF">2004-06-23T12:19:48Z</dcterms:created>
  <dcterms:modified xsi:type="dcterms:W3CDTF">2024-08-12T07:31:16Z</dcterms:modified>
</cp:coreProperties>
</file>