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Fortegnskontoer\Løsninger\"/>
    </mc:Choice>
  </mc:AlternateContent>
  <bookViews>
    <workbookView xWindow="720" yWindow="630" windowWidth="17115" windowHeight="9465"/>
  </bookViews>
  <sheets>
    <sheet name="Oppgave 5.1 og 5.2" sheetId="12" r:id="rId1"/>
    <sheet name="Oppgave 5.3" sheetId="1" r:id="rId2"/>
    <sheet name="Oppgave 5.4 " sheetId="18" r:id="rId3"/>
    <sheet name="Oppgave 5.5 – 5.7" sheetId="13" r:id="rId4"/>
    <sheet name="Oppgave 5.8" sheetId="3" r:id="rId5"/>
    <sheet name="Oppgave 5.9" sheetId="4" r:id="rId6"/>
    <sheet name="Oppgave 5.10" sheetId="5" r:id="rId7"/>
    <sheet name="Oppgave 5.11" sheetId="6" r:id="rId8"/>
  </sheets>
  <calcPr calcId="152511"/>
</workbook>
</file>

<file path=xl/calcChain.xml><?xml version="1.0" encoding="utf-8"?>
<calcChain xmlns="http://schemas.openxmlformats.org/spreadsheetml/2006/main">
  <c r="F48" i="6" l="1"/>
  <c r="D40" i="6"/>
  <c r="C49" i="6" s="1"/>
  <c r="E49" i="6" s="1"/>
  <c r="D24" i="6"/>
  <c r="F24" i="6" s="1"/>
  <c r="C37" i="6" s="1"/>
  <c r="C40" i="6" s="1"/>
  <c r="D11" i="6"/>
  <c r="C25" i="6" s="1"/>
  <c r="E25" i="6" s="1"/>
  <c r="C11" i="6"/>
  <c r="G24" i="5"/>
  <c r="F25" i="5"/>
  <c r="E11" i="5" l="1"/>
  <c r="D11" i="5"/>
  <c r="E19" i="4" l="1"/>
  <c r="F18" i="4"/>
  <c r="E8" i="4"/>
  <c r="F7" i="4"/>
  <c r="H50" i="3" l="1"/>
  <c r="H34" i="3"/>
  <c r="E23" i="13" l="1"/>
  <c r="E24" i="13"/>
  <c r="F22" i="13"/>
  <c r="E50" i="18" l="1"/>
  <c r="F49" i="18"/>
  <c r="F48" i="18"/>
  <c r="D37" i="18"/>
  <c r="D19" i="18"/>
  <c r="D11" i="18"/>
  <c r="D10" i="18"/>
  <c r="D12" i="18" l="1"/>
  <c r="G24" i="1" l="1"/>
  <c r="F25" i="1"/>
  <c r="E26" i="1"/>
  <c r="G13" i="1"/>
  <c r="F15" i="1"/>
  <c r="E15" i="1"/>
  <c r="G27" i="12" l="1"/>
  <c r="G28" i="12" s="1"/>
  <c r="H26" i="12"/>
  <c r="H28" i="12" s="1"/>
  <c r="F28" i="12"/>
  <c r="E28" i="12"/>
  <c r="G43" i="6" l="1"/>
  <c r="G19" i="6"/>
  <c r="E39" i="5"/>
  <c r="F46" i="13" l="1"/>
  <c r="F44" i="13"/>
  <c r="F42" i="13"/>
  <c r="F40" i="13"/>
  <c r="F34" i="13"/>
  <c r="F36" i="13"/>
  <c r="E41" i="5" l="1"/>
  <c r="D47" i="5" s="1"/>
  <c r="F47" i="5" s="1"/>
  <c r="D41" i="5"/>
  <c r="D46" i="5" s="1"/>
  <c r="G46" i="5" s="1"/>
  <c r="M17" i="3"/>
  <c r="L17" i="3"/>
  <c r="D42" i="3" s="1"/>
  <c r="G42" i="3" s="1"/>
  <c r="D54" i="3" s="1"/>
  <c r="K17" i="3"/>
  <c r="D41" i="3" s="1"/>
  <c r="G41" i="3" s="1"/>
  <c r="D53" i="3" s="1"/>
  <c r="J17" i="3"/>
  <c r="D40" i="3" s="1"/>
  <c r="I17" i="3"/>
  <c r="H17" i="3"/>
  <c r="D38" i="3" s="1"/>
  <c r="G17" i="3"/>
  <c r="D37" i="3" s="1"/>
  <c r="F17" i="3"/>
  <c r="D36" i="3" s="1"/>
  <c r="H36" i="3" s="1"/>
  <c r="H52" i="3" s="1"/>
  <c r="E17" i="3"/>
  <c r="D35" i="3" s="1"/>
  <c r="H35" i="3" s="1"/>
  <c r="H51" i="3" s="1"/>
  <c r="D17" i="3"/>
  <c r="D62" i="3" l="1"/>
  <c r="G40" i="3"/>
  <c r="D52" i="3" s="1"/>
  <c r="D43" i="3"/>
  <c r="G43" i="3" s="1"/>
  <c r="D55" i="3" s="1"/>
  <c r="D39" i="3"/>
  <c r="D61" i="3"/>
  <c r="E45" i="3"/>
  <c r="G39" i="3" l="1"/>
  <c r="D56" i="3"/>
  <c r="D45" i="3"/>
  <c r="F44" i="3" l="1"/>
  <c r="D49" i="3"/>
  <c r="H53" i="3"/>
  <c r="D66" i="3" l="1"/>
  <c r="D63" i="3"/>
  <c r="D58" i="3"/>
  <c r="D68" i="3" s="1"/>
  <c r="G44" i="3"/>
  <c r="G45" i="3" s="1"/>
  <c r="F37" i="3"/>
  <c r="H37" i="3" l="1"/>
  <c r="F45" i="3"/>
  <c r="H56" i="3" l="1"/>
  <c r="H45" i="3"/>
</calcChain>
</file>

<file path=xl/sharedStrings.xml><?xml version="1.0" encoding="utf-8"?>
<sst xmlns="http://schemas.openxmlformats.org/spreadsheetml/2006/main" count="419" uniqueCount="221">
  <si>
    <t>31.12.20x0</t>
  </si>
  <si>
    <t>Saldobalanse</t>
  </si>
  <si>
    <t>Posteringer</t>
  </si>
  <si>
    <t>Resultat</t>
  </si>
  <si>
    <t>Balanse</t>
  </si>
  <si>
    <t>Nr.</t>
  </si>
  <si>
    <t>Konto</t>
  </si>
  <si>
    <t>Bank</t>
  </si>
  <si>
    <t>31.01.20x1</t>
  </si>
  <si>
    <t>a)</t>
  </si>
  <si>
    <t>b)</t>
  </si>
  <si>
    <t>c)</t>
  </si>
  <si>
    <t>Dato</t>
  </si>
  <si>
    <t>Tekst</t>
  </si>
  <si>
    <t>Bil.</t>
  </si>
  <si>
    <t>nr.</t>
  </si>
  <si>
    <t>Bankinnskudd</t>
  </si>
  <si>
    <t>Skyldig depositum</t>
  </si>
  <si>
    <t>Leieinntekter</t>
  </si>
  <si>
    <r>
      <t xml:space="preserve">Vi kjenner ikke øvrige bevegelser på konto </t>
    </r>
    <r>
      <rPr>
        <i/>
        <sz val="12"/>
        <rFont val="Times New Roman"/>
        <family val="1"/>
      </rPr>
      <t>1920 Bankinnskudd.</t>
    </r>
    <r>
      <rPr>
        <sz val="12"/>
        <rFont val="Times New Roman"/>
        <family val="1"/>
      </rPr>
      <t xml:space="preserve"> Derfor lar vi være av avslutte denne kontoen.</t>
    </r>
  </si>
  <si>
    <t>31.12.20x1</t>
  </si>
  <si>
    <t>Varebeholdning</t>
  </si>
  <si>
    <t>Kontanter</t>
  </si>
  <si>
    <t>Egenkapital</t>
  </si>
  <si>
    <t>Privatkonto</t>
  </si>
  <si>
    <t>Varesalg</t>
  </si>
  <si>
    <t>Varekjøp</t>
  </si>
  <si>
    <t>Husleie</t>
  </si>
  <si>
    <t>Kontorrekvisita</t>
  </si>
  <si>
    <t>Andre driftskostn.</t>
  </si>
  <si>
    <t>Resultatregnskap for august</t>
  </si>
  <si>
    <t>Balanse per 31.8.20x1</t>
  </si>
  <si>
    <t>Eiendeler:</t>
  </si>
  <si>
    <t>Kostnader</t>
  </si>
  <si>
    <t>Varekostnad</t>
  </si>
  <si>
    <t>Sum eiendeler</t>
  </si>
  <si>
    <t>Andre driftskostnader</t>
  </si>
  <si>
    <t>Egenkapital og gjeld:</t>
  </si>
  <si>
    <t>Sum kostnader</t>
  </si>
  <si>
    <t>Vareutgift</t>
  </si>
  <si>
    <t>Inntekt</t>
  </si>
  <si>
    <t>d)</t>
  </si>
  <si>
    <t>Bruttofortjeneste</t>
  </si>
  <si>
    <t>e)</t>
  </si>
  <si>
    <t>Resultat i august</t>
  </si>
  <si>
    <t>f)</t>
  </si>
  <si>
    <t>September</t>
  </si>
  <si>
    <t>Beholdning fyringsolje</t>
  </si>
  <si>
    <t>Lys og varme</t>
  </si>
  <si>
    <t>Oktober</t>
  </si>
  <si>
    <t>Føring i 20x1</t>
  </si>
  <si>
    <t>Ref.</t>
  </si>
  <si>
    <t>husleie</t>
  </si>
  <si>
    <t>Inngående balanse</t>
  </si>
  <si>
    <t>2.1.</t>
  </si>
  <si>
    <t>Tilbakeført periodisering</t>
  </si>
  <si>
    <t>Betalt husleie</t>
  </si>
  <si>
    <t>31.12.</t>
  </si>
  <si>
    <t>Oppgjør for 20x1</t>
  </si>
  <si>
    <t>Forskuddsbetalt husleie</t>
  </si>
  <si>
    <t>Føring i 20x2</t>
  </si>
  <si>
    <t>Oppgjør for 20x2</t>
  </si>
  <si>
    <t>Skyldige renter</t>
  </si>
  <si>
    <t>Rentekostnader</t>
  </si>
  <si>
    <t>Betalte renter i 20x1</t>
  </si>
  <si>
    <t>Forskudd husleie</t>
  </si>
  <si>
    <t>Salgsinntekter</t>
  </si>
  <si>
    <t>Løsning oppgave 5.1</t>
  </si>
  <si>
    <t>Inntekten skal resultatføres i den perioden inntekten er opptjent. Inntektene</t>
  </si>
  <si>
    <t>periodiseres dermed etter opptjeningsprinsippet.</t>
  </si>
  <si>
    <t>Etter at vi har bestemt periodens inntekter, må vi sørge for at alle til-</t>
  </si>
  <si>
    <t>hørende kostnader blir bokført i samme periode. Vi må altså sammenholde</t>
  </si>
  <si>
    <t>inntektene med de kostnadene som har skapt periodens inntekter. Vi</t>
  </si>
  <si>
    <t>Transaksjonstidspunktet kjennetegnes ved at både kontroll og risiko er</t>
  </si>
  <si>
    <t>overført fra selger til kjøper.</t>
  </si>
  <si>
    <t>Løsning oppgave 5.2</t>
  </si>
  <si>
    <t>Av sponsorinntektene på i alt kr 100 000 hører halvparten hjemme i 20x1.</t>
  </si>
  <si>
    <t>Det betyr at kr 50 000 er opptjent og blir resultatført i 20x1.</t>
  </si>
  <si>
    <t>Rent regnskapsteknisk blir sponsorinntektene for 20x2 på kr 50 000 ført opp som</t>
  </si>
  <si>
    <t>forpliktelse (gjeld) i balansen per 31.12.20x1. Så vil de komme som inntekt</t>
  </si>
  <si>
    <t>i 20x2.</t>
  </si>
  <si>
    <t>Løsning oppgave 5.3</t>
  </si>
  <si>
    <t>Dette er inntekter som hører hjemme (blir opptjent) neste år, altså i 20x1. Dermed er inntektene i 20x0 lik 0.</t>
  </si>
  <si>
    <t>Inntektene er innbetalt i 20x0, men inntektene er ikke opptjent før avisene er levert til abonnentene. Per 31.12.20x0</t>
  </si>
  <si>
    <t>er hele innbetalingen på kr 300 000 (1 000 abonnenter à kr 300) å anse som gjeld (en forpliktelse overfor abonnentene)</t>
  </si>
  <si>
    <r>
      <t xml:space="preserve">Vi ser bort fra konto 1920 </t>
    </r>
    <r>
      <rPr>
        <i/>
        <sz val="12"/>
        <rFont val="Times New Roman"/>
        <family val="1"/>
      </rPr>
      <t xml:space="preserve">Bank </t>
    </r>
    <r>
      <rPr>
        <sz val="12"/>
        <rFont val="Times New Roman"/>
        <family val="1"/>
      </rPr>
      <t>fordi vi ikke kjenner saldoen på denne kontoen.</t>
    </r>
  </si>
  <si>
    <t>blir forpliktelsen redusert til kr 200 000 samtidig som vi inntektsfører kr 100 000 i januar 20x1.</t>
  </si>
  <si>
    <r>
      <t xml:space="preserve">Saldoen på konto </t>
    </r>
    <r>
      <rPr>
        <b/>
        <i/>
        <sz val="12"/>
        <rFont val="Times New Roman"/>
        <family val="1"/>
      </rPr>
      <t>1920 Bank</t>
    </r>
    <r>
      <rPr>
        <b/>
        <sz val="12"/>
        <rFont val="Times New Roman"/>
        <family val="1"/>
      </rPr>
      <t xml:space="preserve"> er utelatt fordi vi ikke kjenner den.</t>
    </r>
  </si>
  <si>
    <t>Løsning oppgave 5.4</t>
  </si>
  <si>
    <t>Sponsorinntekter</t>
  </si>
  <si>
    <t>Ved innflyttingen er ingen av innbetalingene opptjent som inntekt for Eiendomskjempen AS. Husleien opptjenes etter hvert</t>
  </si>
  <si>
    <t>som leietakerne bor i leilighetene. Eiendomskjempen AS kan dermed ta en sjettedel av husleien til inntekt hver måned.</t>
  </si>
  <si>
    <t>de flytter fra leiligheten. Depositumet posteres som gjeld i balansen og er derfor ikke inntekt for utleier.</t>
  </si>
  <si>
    <t>Forskudd husleie innbetalt:</t>
  </si>
  <si>
    <t>Sum forskudd</t>
  </si>
  <si>
    <t>Depositum innbetalt:</t>
  </si>
  <si>
    <t>Leietaker 1: 6 md. à kr 8 000 =</t>
  </si>
  <si>
    <t>Leietaker 2: 6 md. à kr 8 000 =</t>
  </si>
  <si>
    <t>Leietaker 1: 2 md. à kr 8 000 =</t>
  </si>
  <si>
    <t>Leietaker 2: 2 md. à kr 8 000 =</t>
  </si>
  <si>
    <r>
      <t xml:space="preserve">Kontering: debet konto </t>
    </r>
    <r>
      <rPr>
        <i/>
        <sz val="12"/>
        <rFont val="Times New Roman"/>
        <family val="1"/>
      </rPr>
      <t xml:space="preserve">1920 Bankinnskudd </t>
    </r>
    <r>
      <rPr>
        <sz val="12"/>
        <rFont val="Times New Roman"/>
        <family val="1"/>
      </rPr>
      <t xml:space="preserve">og kredit konto </t>
    </r>
    <r>
      <rPr>
        <i/>
        <sz val="12"/>
        <rFont val="Times New Roman"/>
        <family val="1"/>
      </rPr>
      <t>2290 Annen langsiktig gjeld (depositum)</t>
    </r>
  </si>
  <si>
    <t>Depositum</t>
  </si>
  <si>
    <t>Opptjent inntekt for perioden 1.9. – 31.12.x1</t>
  </si>
  <si>
    <t>Leietaker 1: 4 md. à kr 8 000 =</t>
  </si>
  <si>
    <t>Inntektsføres 31.12.x1</t>
  </si>
  <si>
    <t>Forskudd leieboere</t>
  </si>
  <si>
    <t>Løsning oppgave 5.5</t>
  </si>
  <si>
    <t>Kjøpt varer for kr 24 000.</t>
  </si>
  <si>
    <t>g)</t>
  </si>
  <si>
    <t>Utgift</t>
  </si>
  <si>
    <t>Kostnad</t>
  </si>
  <si>
    <t>Kjøpt diverse kontorrekvisita for kr 8 900.</t>
  </si>
  <si>
    <t>Solgt 100 enheter til en salgspris på kr 15 per stykk, i alt kr 1 500.</t>
  </si>
  <si>
    <t>Solgt 100 enheter til inntakskost kr 10 per stykk, i alt kr 1 000.</t>
  </si>
  <si>
    <t>Kjøpt en maskin for kr 300 000.</t>
  </si>
  <si>
    <t>x</t>
  </si>
  <si>
    <t>Når vi selger varer oppstår det en inntekt og en kostnad samtidig. Når vi selger varer som har kostet kr 10 per enhet i innkjøp, er</t>
  </si>
  <si>
    <t>på dette salget.</t>
  </si>
  <si>
    <t>kostnaden for disse varene kr 1 000. Hvis varene selges for kr 15 per enhet, vil inntekten være kr 1 500. Vi har altså tjent brutto kr 500</t>
  </si>
  <si>
    <t>Angående spørsmål c) og d)</t>
  </si>
  <si>
    <t>Løsning oppgave 5.6</t>
  </si>
  <si>
    <t>Vareutgiften er kr 500 000</t>
  </si>
  <si>
    <t>Varekostnaden er periodens forbruk, dvs. kr 460 000 som vises debet på resultatkontoen.</t>
  </si>
  <si>
    <t>Salgsinntekten er kr 900 000</t>
  </si>
  <si>
    <t>Varebeholdningen i slutten av 20x1 er kr 340 000. Når beholdningen har økt med kr 40 000, betyr det at bedriften</t>
  </si>
  <si>
    <t>har brukt mindre varer enn det som er innkjøpt i løpet av året.</t>
  </si>
  <si>
    <t>Løsning oppgave 5.7</t>
  </si>
  <si>
    <t>Vareutgiften = varekjøpet = 600 enheter à kr 100 =</t>
  </si>
  <si>
    <t>300 enheter</t>
  </si>
  <si>
    <t>Varebeholdning per 28.2. i kroner: 300 enheter à kr 100 =</t>
  </si>
  <si>
    <t>Varekostnad: (600 – 100) à kr 100 =</t>
  </si>
  <si>
    <t>Varebeholdningen per 28.2.: (100 + 800 – 600) =</t>
  </si>
  <si>
    <t>Salgsinntekt i februar: 600 enheter à kr 150 =</t>
  </si>
  <si>
    <t>Vareutgift i februar: 800 enheter à kr 100 =</t>
  </si>
  <si>
    <t>Varekostnad i februar: 600 enheter à kr 100 =</t>
  </si>
  <si>
    <t>Opptjeningsprinsippet</t>
  </si>
  <si>
    <t>Inntekten bokføres når varene blir levert.</t>
  </si>
  <si>
    <t>Sammenstillingsprinsippet</t>
  </si>
  <si>
    <t>Løsning oppgave 5.8</t>
  </si>
  <si>
    <t>Inng. balanse</t>
  </si>
  <si>
    <t>Kjøp sykler</t>
  </si>
  <si>
    <t>Salg av sykler</t>
  </si>
  <si>
    <t>Vinduspuss og vask</t>
  </si>
  <si>
    <t>Privatuttak</t>
  </si>
  <si>
    <t>Innskudd bank</t>
  </si>
  <si>
    <t>9, 10</t>
  </si>
  <si>
    <t>Bankgebyrer</t>
  </si>
  <si>
    <t xml:space="preserve">Mina Thoresen startet driften i august, og det er ikke unormalt at det tar tid å innarbeide en ny virksomhet. </t>
  </si>
  <si>
    <t>Løsning oppgave 5.9</t>
  </si>
  <si>
    <t>Utgift i september = kjøpet:</t>
  </si>
  <si>
    <t>Kostnad i september = forbruket:</t>
  </si>
  <si>
    <t>Utgift i oktober = kjøpet:</t>
  </si>
  <si>
    <t>Kostnad i oktober = forbruket:</t>
  </si>
  <si>
    <t>Merknad til bilag nr. 1 – kjøp av sykler</t>
  </si>
  <si>
    <t>vises i regnskapet. De aktuelle syklene er ment for videresalg. Motparten, altså leverandøren, skal fremgå av regnskapet selv om kjøpet skjer</t>
  </si>
  <si>
    <t>kontant. Dette kommer vi tilbake til i kapittel 6. Inntil videre vil vi derfor se bort fra slik motpartsspesifikasjon.</t>
  </si>
  <si>
    <t>Løsning oppgave 5.10</t>
  </si>
  <si>
    <t>Forskuddbetalt husleie per 1.1.20x1 utgjør kr 18 000. Det må bety at Doris Parfymeri har betalt forskudd for januar og februar 20x1.</t>
  </si>
  <si>
    <t>kr 9 000 i januar og kr 9 000 i februar.</t>
  </si>
  <si>
    <t>Betalt husleie i løpet av 20x1. Dette er husleie for 11 måneder (11 mdr. à kr 9 000). Dermed har Doris Parfymeri betalt husleie fra og med</t>
  </si>
  <si>
    <t>mars 20x1 til og med januar 20x2. Forskudd for neste år er altså kr 9 000.</t>
  </si>
  <si>
    <t>Tilbakeføring</t>
  </si>
  <si>
    <t>Betalt husleie i 20x2</t>
  </si>
  <si>
    <t>Løsning oppgave 5.11</t>
  </si>
  <si>
    <t>Forklaring til tallene:</t>
  </si>
  <si>
    <t>Inngående balanse blir tilbakeført ved første anledning i 20x1.</t>
  </si>
  <si>
    <t>Skyldige renter for desember 20x2: 4 % av kr 6 750 000 i en måned =</t>
  </si>
  <si>
    <t>Uopptjent inntekt</t>
  </si>
  <si>
    <r>
      <t xml:space="preserve">Vi fører derfor kr 300 000 som gjeld i balansen på konto </t>
    </r>
    <r>
      <rPr>
        <i/>
        <sz val="12"/>
        <rFont val="Times New Roman"/>
        <family val="1"/>
      </rPr>
      <t>2970Uopptjent inntekt.</t>
    </r>
  </si>
  <si>
    <t>Depositum er sikkerhet for at leietakerne betaler husleien i fremtiden, og leietakerne har krav på å få depositumet tilbake når</t>
  </si>
  <si>
    <t>Leietaker 2: 4 md. à kr 8 000 =</t>
  </si>
  <si>
    <t>Privatforbruket er større enn overskuddet i august. Dermed går egenkapitalen ned med kr (10 000 – 6 460) = kr 3 540.</t>
  </si>
  <si>
    <t>Inngående balanse på kr 27 000 er ubetalt rente for 20x0.</t>
  </si>
  <si>
    <t xml:space="preserve">Betalte renter i 20x1 utgjør kr 310 000. </t>
  </si>
  <si>
    <r>
      <t xml:space="preserve">Kontering:  debet konto </t>
    </r>
    <r>
      <rPr>
        <i/>
        <sz val="12"/>
        <rFont val="Times New Roman"/>
        <family val="1"/>
      </rPr>
      <t>1920 Bankinnskudd</t>
    </r>
    <r>
      <rPr>
        <sz val="12"/>
        <rFont val="Times New Roman"/>
        <family val="1"/>
      </rPr>
      <t xml:space="preserve"> og kredit konto </t>
    </r>
    <r>
      <rPr>
        <i/>
        <sz val="12"/>
        <rFont val="Times New Roman"/>
        <family val="1"/>
      </rPr>
      <t>2900 Forskudd fra leieboere</t>
    </r>
  </si>
  <si>
    <t>Saldo-</t>
  </si>
  <si>
    <t>balanse</t>
  </si>
  <si>
    <t>periodiserer kostnadene etter sammenstillingsprinsippet. På den måten</t>
  </si>
  <si>
    <t>blir periodens inntekter sammenstilt (sammenlignet) med kostnadene.</t>
  </si>
  <si>
    <t>Poster-</t>
  </si>
  <si>
    <t>inger</t>
  </si>
  <si>
    <r>
      <t xml:space="preserve">Vi debiterer kr 100 000 på konto </t>
    </r>
    <r>
      <rPr>
        <i/>
        <sz val="12"/>
        <rFont val="Times New Roman"/>
        <family val="1"/>
      </rPr>
      <t>2970 Uopptjent inntekt</t>
    </r>
    <r>
      <rPr>
        <sz val="12"/>
        <rFont val="Times New Roman"/>
        <family val="1"/>
      </rPr>
      <t xml:space="preserve"> og krediterer konto </t>
    </r>
    <r>
      <rPr>
        <i/>
        <sz val="12"/>
        <rFont val="Times New Roman"/>
        <family val="1"/>
      </rPr>
      <t>3000 Salgsinntekter</t>
    </r>
    <r>
      <rPr>
        <sz val="12"/>
        <rFont val="Times New Roman"/>
        <family val="1"/>
      </rPr>
      <t>. Dermed</t>
    </r>
  </si>
  <si>
    <t>Bank-</t>
  </si>
  <si>
    <t>innskudd</t>
  </si>
  <si>
    <t>Skyldig</t>
  </si>
  <si>
    <t>depositum</t>
  </si>
  <si>
    <t>Forskudd</t>
  </si>
  <si>
    <t xml:space="preserve">fra </t>
  </si>
  <si>
    <t>leieboere</t>
  </si>
  <si>
    <t>Leie-</t>
  </si>
  <si>
    <t>inntekter</t>
  </si>
  <si>
    <t>Periodiseringsbilag 31.12.x1</t>
  </si>
  <si>
    <t>Posteringen av innbetalingene 1.9.20x1 blir slik:</t>
  </si>
  <si>
    <t>Bilag 1.9.20x1</t>
  </si>
  <si>
    <t>Per 31.12.x1 har hver leieboer betalt forskudd for januar og februar neste år, dvs. 2 måneder</t>
  </si>
  <si>
    <t>à kr 8 000 = kr 16 000. For begge blir det kr 32 000. Konteringen blir da slik:</t>
  </si>
  <si>
    <r>
      <t xml:space="preserve">Debet konto </t>
    </r>
    <r>
      <rPr>
        <i/>
        <sz val="12"/>
        <rFont val="Times New Roman"/>
        <family val="1"/>
      </rPr>
      <t>2900 Forskudd leieboere</t>
    </r>
    <r>
      <rPr>
        <sz val="12"/>
        <rFont val="Times New Roman"/>
        <family val="1"/>
      </rPr>
      <t xml:space="preserve"> kr 64 000 og kredit </t>
    </r>
    <r>
      <rPr>
        <i/>
        <sz val="12"/>
        <rFont val="Times New Roman"/>
        <family val="1"/>
      </rPr>
      <t>konto 3600 Leieinntekter</t>
    </r>
    <r>
      <rPr>
        <sz val="12"/>
        <rFont val="Times New Roman"/>
        <family val="1"/>
      </rPr>
      <t xml:space="preserve"> kr 64 000.</t>
    </r>
  </si>
  <si>
    <t>Forskudd fra leieboere per 31.12. er på kr 32 000. Dette er forskudd fra to leieboere for perioden 1.1. – 28.2.x2.</t>
  </si>
  <si>
    <r>
      <t xml:space="preserve">Varekostnaden er kostnadene for de </t>
    </r>
    <r>
      <rPr>
        <i/>
        <sz val="12"/>
        <rFont val="Times New Roman"/>
        <family val="1"/>
      </rPr>
      <t>solgte (forbrukte)</t>
    </r>
    <r>
      <rPr>
        <sz val="12"/>
        <rFont val="Times New Roman"/>
        <family val="1"/>
      </rPr>
      <t>varene.</t>
    </r>
  </si>
  <si>
    <t xml:space="preserve">Når en næringsdrivende kjøper inn varer som er beregnet for videresalg, eller som utgjør en innsatsfaktor i produksjonen, skal motparten (leverandøren) </t>
  </si>
  <si>
    <t>beholdning</t>
  </si>
  <si>
    <t>Vare-</t>
  </si>
  <si>
    <t>Egen-</t>
  </si>
  <si>
    <t>kapital</t>
  </si>
  <si>
    <t>Privat-</t>
  </si>
  <si>
    <t>konto</t>
  </si>
  <si>
    <t>Kontor-</t>
  </si>
  <si>
    <t>rekvisita</t>
  </si>
  <si>
    <t>Andre</t>
  </si>
  <si>
    <t>dr.kostn.</t>
  </si>
  <si>
    <t>Bl.</t>
  </si>
  <si>
    <t>betalt</t>
  </si>
  <si>
    <t>Forskudds-</t>
  </si>
  <si>
    <t>Tilbakeføring av periodisering bør skje snarest mulig i 20x1. Her har tilbakeføringen skjedd 2. januar. Vi kunne i stedet ha tilbakeført</t>
  </si>
  <si>
    <t>renter</t>
  </si>
  <si>
    <t xml:space="preserve">Skyldige </t>
  </si>
  <si>
    <t>Rente-</t>
  </si>
  <si>
    <t>kostnader</t>
  </si>
  <si>
    <t>Skyldige renter for desember 20x1 er 4 % av kr 7 500 000 i 1 måned =</t>
  </si>
  <si>
    <t>Kjøpt brenselolje for kr 25 000.</t>
  </si>
  <si>
    <t>Brukt opp brenselolje for kr 15 000.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</si>
</sst>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"/>
    <numFmt numFmtId="165" formatCode="d/m/;@"/>
    <numFmt numFmtId="166" formatCode="&quot;kr&quot;\ #,##0"/>
    <numFmt numFmtId="167" formatCode="#,##0_ ;\-#,##0\ "/>
  </numFmts>
  <fonts count="10" x14ac:knownFonts="1">
    <font>
      <sz val="10"/>
      <name val="Arial"/>
    </font>
    <font>
      <sz val="12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227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2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3" fontId="1" fillId="0" borderId="2" xfId="0" applyNumberFormat="1" applyFont="1" applyBorder="1"/>
    <xf numFmtId="0" fontId="3" fillId="0" borderId="0" xfId="0" applyFont="1"/>
    <xf numFmtId="3" fontId="1" fillId="0" borderId="4" xfId="0" applyNumberFormat="1" applyFont="1" applyBorder="1"/>
    <xf numFmtId="0" fontId="1" fillId="0" borderId="5" xfId="0" applyFont="1" applyBorder="1" applyProtection="1">
      <protection locked="0"/>
    </xf>
    <xf numFmtId="3" fontId="1" fillId="0" borderId="6" xfId="0" applyNumberFormat="1" applyFont="1" applyBorder="1"/>
    <xf numFmtId="0" fontId="2" fillId="0" borderId="7" xfId="0" applyFont="1" applyBorder="1"/>
    <xf numFmtId="1" fontId="1" fillId="0" borderId="6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right"/>
    </xf>
    <xf numFmtId="0" fontId="1" fillId="0" borderId="9" xfId="0" applyFont="1" applyBorder="1" applyProtection="1"/>
    <xf numFmtId="0" fontId="2" fillId="0" borderId="9" xfId="0" applyFont="1" applyBorder="1"/>
    <xf numFmtId="3" fontId="1" fillId="0" borderId="1" xfId="0" applyNumberFormat="1" applyFont="1" applyBorder="1"/>
    <xf numFmtId="0" fontId="1" fillId="0" borderId="10" xfId="0" applyFont="1" applyBorder="1" applyProtection="1">
      <protection locked="0"/>
    </xf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0" borderId="15" xfId="0" applyFont="1" applyBorder="1" applyAlignment="1">
      <alignment horizontal="center"/>
    </xf>
    <xf numFmtId="0" fontId="2" fillId="0" borderId="16" xfId="0" applyFont="1" applyBorder="1"/>
    <xf numFmtId="0" fontId="4" fillId="0" borderId="0" xfId="0" applyFont="1"/>
    <xf numFmtId="0" fontId="2" fillId="0" borderId="0" xfId="1" applyFont="1"/>
    <xf numFmtId="0" fontId="1" fillId="0" borderId="0" xfId="1" applyFont="1"/>
    <xf numFmtId="0" fontId="1" fillId="0" borderId="15" xfId="1" applyFont="1" applyBorder="1" applyAlignment="1">
      <alignment horizontal="center"/>
    </xf>
    <xf numFmtId="0" fontId="1" fillId="0" borderId="15" xfId="1" applyFont="1" applyBorder="1" applyAlignment="1">
      <alignment horizontal="left"/>
    </xf>
    <xf numFmtId="0" fontId="2" fillId="0" borderId="10" xfId="1" applyFont="1" applyBorder="1"/>
    <xf numFmtId="0" fontId="2" fillId="0" borderId="13" xfId="1" applyFont="1" applyBorder="1"/>
    <xf numFmtId="0" fontId="2" fillId="0" borderId="16" xfId="1" applyFont="1" applyBorder="1"/>
    <xf numFmtId="164" fontId="1" fillId="0" borderId="19" xfId="1" applyNumberFormat="1" applyFont="1" applyBorder="1" applyAlignment="1" applyProtection="1">
      <alignment horizontal="right"/>
      <protection locked="0"/>
    </xf>
    <xf numFmtId="0" fontId="7" fillId="0" borderId="19" xfId="1" applyFont="1" applyBorder="1" applyAlignment="1" applyProtection="1">
      <alignment horizontal="center"/>
      <protection locked="0"/>
    </xf>
    <xf numFmtId="3" fontId="1" fillId="0" borderId="19" xfId="1" applyNumberFormat="1" applyFont="1" applyBorder="1"/>
    <xf numFmtId="164" fontId="1" fillId="0" borderId="2" xfId="1" applyNumberFormat="1" applyFont="1" applyBorder="1" applyAlignment="1" applyProtection="1">
      <alignment horizontal="right"/>
      <protection locked="0"/>
    </xf>
    <xf numFmtId="0" fontId="1" fillId="0" borderId="2" xfId="1" applyFont="1" applyBorder="1" applyAlignment="1" applyProtection="1">
      <alignment horizontal="left"/>
      <protection locked="0"/>
    </xf>
    <xf numFmtId="0" fontId="7" fillId="0" borderId="2" xfId="1" applyFont="1" applyBorder="1" applyAlignment="1" applyProtection="1">
      <alignment horizontal="center"/>
      <protection locked="0"/>
    </xf>
    <xf numFmtId="3" fontId="1" fillId="0" borderId="2" xfId="1" applyNumberFormat="1" applyFont="1" applyBorder="1"/>
    <xf numFmtId="164" fontId="1" fillId="0" borderId="20" xfId="1" applyNumberFormat="1" applyFont="1" applyBorder="1" applyAlignment="1" applyProtection="1">
      <alignment horizontal="right"/>
      <protection locked="0"/>
    </xf>
    <xf numFmtId="3" fontId="1" fillId="0" borderId="20" xfId="1" applyNumberFormat="1" applyFont="1" applyBorder="1"/>
    <xf numFmtId="1" fontId="1" fillId="0" borderId="2" xfId="1" applyNumberFormat="1" applyFont="1" applyBorder="1" applyAlignment="1" applyProtection="1">
      <alignment horizontal="center"/>
      <protection locked="0"/>
    </xf>
    <xf numFmtId="0" fontId="1" fillId="0" borderId="3" xfId="1" applyFont="1" applyBorder="1" applyProtection="1">
      <protection locked="0"/>
    </xf>
    <xf numFmtId="1" fontId="1" fillId="0" borderId="1" xfId="1" applyNumberFormat="1" applyFont="1" applyBorder="1" applyAlignment="1" applyProtection="1">
      <alignment horizontal="right"/>
    </xf>
    <xf numFmtId="0" fontId="1" fillId="0" borderId="9" xfId="1" applyFont="1" applyBorder="1" applyProtection="1"/>
    <xf numFmtId="3" fontId="1" fillId="0" borderId="1" xfId="1" applyNumberFormat="1" applyFont="1" applyBorder="1"/>
    <xf numFmtId="0" fontId="3" fillId="0" borderId="0" xfId="1" applyFont="1"/>
    <xf numFmtId="1" fontId="1" fillId="0" borderId="6" xfId="1" applyNumberFormat="1" applyFont="1" applyBorder="1" applyAlignment="1" applyProtection="1">
      <alignment horizontal="center"/>
      <protection locked="0"/>
    </xf>
    <xf numFmtId="0" fontId="1" fillId="0" borderId="5" xfId="1" applyFont="1" applyBorder="1" applyProtection="1">
      <protection locked="0"/>
    </xf>
    <xf numFmtId="49" fontId="7" fillId="0" borderId="11" xfId="1" applyNumberFormat="1" applyFont="1" applyBorder="1" applyAlignment="1" applyProtection="1">
      <alignment horizontal="center"/>
    </xf>
    <xf numFmtId="49" fontId="7" fillId="0" borderId="15" xfId="1" applyNumberFormat="1" applyFont="1" applyBorder="1" applyAlignment="1" applyProtection="1">
      <alignment horizontal="left"/>
    </xf>
    <xf numFmtId="1" fontId="1" fillId="0" borderId="12" xfId="1" applyNumberFormat="1" applyFont="1" applyBorder="1"/>
    <xf numFmtId="49" fontId="7" fillId="0" borderId="10" xfId="1" applyNumberFormat="1" applyFont="1" applyBorder="1" applyAlignment="1" applyProtection="1">
      <alignment horizontal="center"/>
    </xf>
    <xf numFmtId="49" fontId="7" fillId="0" borderId="17" xfId="1" applyNumberFormat="1" applyFont="1" applyBorder="1" applyProtection="1"/>
    <xf numFmtId="0" fontId="1" fillId="0" borderId="21" xfId="1" quotePrefix="1" applyFont="1" applyBorder="1" applyAlignment="1" applyProtection="1">
      <alignment horizontal="center"/>
    </xf>
    <xf numFmtId="0" fontId="1" fillId="0" borderId="17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6" xfId="1" applyFont="1" applyBorder="1" applyAlignment="1">
      <alignment horizontal="left"/>
    </xf>
    <xf numFmtId="0" fontId="1" fillId="0" borderId="14" xfId="1" applyFont="1" applyBorder="1" applyAlignment="1" applyProtection="1">
      <alignment horizontal="center"/>
    </xf>
    <xf numFmtId="164" fontId="1" fillId="0" borderId="6" xfId="1" applyNumberFormat="1" applyFont="1" applyBorder="1" applyAlignment="1" applyProtection="1">
      <alignment horizontal="right"/>
      <protection locked="0"/>
    </xf>
    <xf numFmtId="0" fontId="1" fillId="0" borderId="6" xfId="1" applyFont="1" applyBorder="1" applyProtection="1">
      <protection locked="0"/>
    </xf>
    <xf numFmtId="3" fontId="1" fillId="0" borderId="19" xfId="1" applyNumberFormat="1" applyFont="1" applyFill="1" applyBorder="1"/>
    <xf numFmtId="3" fontId="1" fillId="0" borderId="2" xfId="1" applyNumberFormat="1" applyFont="1" applyFill="1" applyBorder="1"/>
    <xf numFmtId="0" fontId="1" fillId="0" borderId="2" xfId="1" applyFont="1" applyBorder="1" applyProtection="1">
      <protection locked="0"/>
    </xf>
    <xf numFmtId="164" fontId="1" fillId="0" borderId="1" xfId="1" applyNumberFormat="1" applyFont="1" applyBorder="1" applyAlignment="1" applyProtection="1">
      <alignment horizontal="right"/>
    </xf>
    <xf numFmtId="0" fontId="1" fillId="0" borderId="1" xfId="1" applyFont="1" applyBorder="1" applyProtection="1"/>
    <xf numFmtId="3" fontId="1" fillId="0" borderId="1" xfId="1" applyNumberFormat="1" applyFont="1" applyFill="1" applyBorder="1"/>
    <xf numFmtId="0" fontId="9" fillId="0" borderId="0" xfId="1" applyFont="1"/>
    <xf numFmtId="0" fontId="7" fillId="0" borderId="11" xfId="1" applyFont="1" applyBorder="1" applyProtection="1"/>
    <xf numFmtId="0" fontId="1" fillId="0" borderId="13" xfId="1" applyFont="1" applyBorder="1" applyAlignment="1">
      <alignment horizontal="left"/>
    </xf>
    <xf numFmtId="0" fontId="1" fillId="0" borderId="3" xfId="1" applyFont="1" applyBorder="1" applyAlignment="1" applyProtection="1">
      <alignment horizontal="left"/>
      <protection locked="0"/>
    </xf>
    <xf numFmtId="0" fontId="7" fillId="0" borderId="3" xfId="1" applyFont="1" applyBorder="1"/>
    <xf numFmtId="1" fontId="1" fillId="0" borderId="4" xfId="1" applyNumberFormat="1" applyFont="1" applyBorder="1" applyAlignment="1" applyProtection="1">
      <alignment horizontal="center"/>
    </xf>
    <xf numFmtId="0" fontId="1" fillId="0" borderId="25" xfId="1" applyFont="1" applyBorder="1" applyProtection="1"/>
    <xf numFmtId="3" fontId="1" fillId="0" borderId="4" xfId="1" applyNumberFormat="1" applyFont="1" applyBorder="1"/>
    <xf numFmtId="0" fontId="2" fillId="0" borderId="18" xfId="1" applyFont="1" applyBorder="1"/>
    <xf numFmtId="0" fontId="4" fillId="0" borderId="0" xfId="1" applyFont="1" applyAlignment="1">
      <alignment horizontal="left"/>
    </xf>
    <xf numFmtId="0" fontId="4" fillId="0" borderId="0" xfId="1" applyFont="1"/>
    <xf numFmtId="0" fontId="1" fillId="0" borderId="28" xfId="1" applyFont="1" applyBorder="1"/>
    <xf numFmtId="0" fontId="8" fillId="0" borderId="0" xfId="1" applyFont="1"/>
    <xf numFmtId="0" fontId="8" fillId="0" borderId="0" xfId="1" applyFont="1" applyBorder="1" applyAlignment="1">
      <alignment horizontal="left"/>
    </xf>
    <xf numFmtId="3" fontId="1" fillId="0" borderId="0" xfId="1" applyNumberFormat="1" applyFont="1" applyBorder="1"/>
    <xf numFmtId="0" fontId="1" fillId="0" borderId="0" xfId="1" applyFont="1" applyBorder="1"/>
    <xf numFmtId="3" fontId="1" fillId="0" borderId="0" xfId="1" applyNumberFormat="1" applyFont="1" applyBorder="1" applyAlignment="1">
      <alignment horizontal="left"/>
    </xf>
    <xf numFmtId="3" fontId="1" fillId="0" borderId="0" xfId="1" applyNumberFormat="1" applyFont="1"/>
    <xf numFmtId="3" fontId="1" fillId="0" borderId="7" xfId="1" applyNumberFormat="1" applyFont="1" applyBorder="1"/>
    <xf numFmtId="0" fontId="1" fillId="0" borderId="0" xfId="1" applyFont="1" applyBorder="1" applyAlignment="1">
      <alignment horizontal="left"/>
    </xf>
    <xf numFmtId="3" fontId="1" fillId="0" borderId="9" xfId="1" applyNumberFormat="1" applyFont="1" applyBorder="1"/>
    <xf numFmtId="3" fontId="1" fillId="0" borderId="28" xfId="1" applyNumberFormat="1" applyFont="1" applyBorder="1"/>
    <xf numFmtId="49" fontId="1" fillId="0" borderId="11" xfId="1" applyNumberFormat="1" applyFont="1" applyBorder="1" applyAlignment="1" applyProtection="1">
      <alignment horizontal="center"/>
    </xf>
    <xf numFmtId="0" fontId="1" fillId="0" borderId="11" xfId="1" applyFont="1" applyBorder="1" applyProtection="1"/>
    <xf numFmtId="1" fontId="1" fillId="0" borderId="20" xfId="1" applyNumberFormat="1" applyFont="1" applyBorder="1" applyAlignment="1" applyProtection="1">
      <alignment horizontal="center"/>
      <protection locked="0"/>
    </xf>
    <xf numFmtId="0" fontId="1" fillId="0" borderId="26" xfId="1" applyFont="1" applyBorder="1" applyAlignment="1" applyProtection="1">
      <alignment horizontal="left"/>
      <protection locked="0"/>
    </xf>
    <xf numFmtId="0" fontId="1" fillId="0" borderId="11" xfId="1" applyFont="1" applyBorder="1" applyAlignment="1">
      <alignment horizontal="center"/>
    </xf>
    <xf numFmtId="1" fontId="7" fillId="0" borderId="10" xfId="1" applyNumberFormat="1" applyFont="1" applyBorder="1" applyAlignment="1" applyProtection="1">
      <alignment horizontal="center"/>
    </xf>
    <xf numFmtId="1" fontId="7" fillId="0" borderId="17" xfId="1" applyNumberFormat="1" applyFont="1" applyBorder="1" applyProtection="1"/>
    <xf numFmtId="0" fontId="7" fillId="0" borderId="17" xfId="1" applyFont="1" applyBorder="1" applyProtection="1"/>
    <xf numFmtId="0" fontId="1" fillId="0" borderId="13" xfId="1" applyFont="1" applyBorder="1"/>
    <xf numFmtId="0" fontId="1" fillId="0" borderId="16" xfId="1" applyFont="1" applyBorder="1"/>
    <xf numFmtId="165" fontId="1" fillId="0" borderId="6" xfId="1" applyNumberFormat="1" applyFont="1" applyBorder="1" applyAlignment="1" applyProtection="1">
      <alignment horizontal="right"/>
      <protection locked="0"/>
    </xf>
    <xf numFmtId="0" fontId="1" fillId="0" borderId="19" xfId="1" applyFont="1" applyBorder="1" applyAlignment="1" applyProtection="1">
      <alignment horizontal="center"/>
      <protection locked="0"/>
    </xf>
    <xf numFmtId="0" fontId="1" fillId="0" borderId="6" xfId="1" applyFont="1" applyBorder="1" applyAlignment="1" applyProtection="1">
      <alignment horizontal="center"/>
      <protection locked="0"/>
    </xf>
    <xf numFmtId="3" fontId="1" fillId="0" borderId="6" xfId="1" applyNumberFormat="1" applyFont="1" applyBorder="1"/>
    <xf numFmtId="165" fontId="1" fillId="0" borderId="2" xfId="1" applyNumberFormat="1" applyFont="1" applyBorder="1" applyAlignment="1" applyProtection="1">
      <alignment horizontal="right"/>
      <protection locked="0"/>
    </xf>
    <xf numFmtId="0" fontId="1" fillId="0" borderId="2" xfId="1" applyFont="1" applyBorder="1" applyAlignment="1" applyProtection="1">
      <alignment horizontal="center"/>
      <protection locked="0"/>
    </xf>
    <xf numFmtId="165" fontId="1" fillId="0" borderId="1" xfId="1" quotePrefix="1" applyNumberFormat="1" applyFont="1" applyBorder="1" applyAlignment="1" applyProtection="1">
      <alignment horizontal="right"/>
    </xf>
    <xf numFmtId="165" fontId="1" fillId="0" borderId="0" xfId="1" applyNumberFormat="1" applyFont="1" applyBorder="1" applyAlignment="1" applyProtection="1">
      <alignment horizontal="right"/>
    </xf>
    <xf numFmtId="0" fontId="1" fillId="0" borderId="0" xfId="1" applyFont="1" applyBorder="1" applyProtection="1"/>
    <xf numFmtId="3" fontId="1" fillId="0" borderId="0" xfId="1" applyNumberFormat="1" applyFont="1" applyFill="1" applyBorder="1"/>
    <xf numFmtId="0" fontId="1" fillId="0" borderId="0" xfId="1" applyFont="1" applyFill="1"/>
    <xf numFmtId="0" fontId="1" fillId="0" borderId="11" xfId="1" applyFont="1" applyBorder="1" applyAlignment="1">
      <alignment horizontal="left"/>
    </xf>
    <xf numFmtId="0" fontId="1" fillId="0" borderId="12" xfId="1" applyFont="1" applyBorder="1" applyProtection="1"/>
    <xf numFmtId="0" fontId="1" fillId="0" borderId="14" xfId="1" applyFont="1" applyBorder="1" applyAlignment="1">
      <alignment horizontal="left"/>
    </xf>
    <xf numFmtId="0" fontId="1" fillId="0" borderId="5" xfId="1" applyFont="1" applyBorder="1" applyAlignment="1" applyProtection="1">
      <alignment horizontal="left"/>
      <protection locked="0"/>
    </xf>
    <xf numFmtId="0" fontId="1" fillId="0" borderId="29" xfId="1" applyFont="1" applyBorder="1" applyAlignment="1" applyProtection="1">
      <alignment horizontal="left"/>
      <protection locked="0"/>
    </xf>
    <xf numFmtId="0" fontId="1" fillId="0" borderId="30" xfId="1" applyFont="1" applyBorder="1" applyAlignment="1" applyProtection="1">
      <alignment horizontal="left"/>
      <protection locked="0"/>
    </xf>
    <xf numFmtId="0" fontId="1" fillId="0" borderId="31" xfId="1" applyFont="1" applyBorder="1" applyAlignment="1">
      <alignment horizontal="left"/>
    </xf>
    <xf numFmtId="1" fontId="7" fillId="0" borderId="12" xfId="1" applyNumberFormat="1" applyFont="1" applyBorder="1" applyProtection="1"/>
    <xf numFmtId="1" fontId="7" fillId="0" borderId="17" xfId="1" applyNumberFormat="1" applyFont="1" applyBorder="1" applyAlignment="1" applyProtection="1">
      <alignment horizontal="center"/>
    </xf>
    <xf numFmtId="1" fontId="7" fillId="0" borderId="0" xfId="1" applyNumberFormat="1" applyFont="1" applyBorder="1" applyProtection="1"/>
    <xf numFmtId="1" fontId="7" fillId="0" borderId="21" xfId="1" applyNumberFormat="1" applyFont="1" applyBorder="1" applyProtection="1"/>
    <xf numFmtId="49" fontId="7" fillId="0" borderId="17" xfId="1" applyNumberFormat="1" applyFont="1" applyBorder="1" applyAlignment="1" applyProtection="1">
      <alignment horizontal="center"/>
    </xf>
    <xf numFmtId="0" fontId="7" fillId="0" borderId="0" xfId="1" applyFont="1" applyBorder="1" applyProtection="1"/>
    <xf numFmtId="0" fontId="7" fillId="0" borderId="21" xfId="1" applyFont="1" applyBorder="1" applyProtection="1"/>
    <xf numFmtId="0" fontId="1" fillId="0" borderId="32" xfId="1" applyFont="1" applyBorder="1" applyProtection="1">
      <protection locked="0"/>
    </xf>
    <xf numFmtId="0" fontId="1" fillId="0" borderId="24" xfId="1" applyFont="1" applyBorder="1" applyAlignment="1" applyProtection="1">
      <alignment horizontal="left"/>
      <protection locked="0"/>
    </xf>
    <xf numFmtId="0" fontId="1" fillId="0" borderId="18" xfId="1" applyFont="1" applyBorder="1" applyProtection="1"/>
    <xf numFmtId="0" fontId="1" fillId="0" borderId="8" xfId="1" applyFont="1" applyBorder="1" applyProtection="1"/>
    <xf numFmtId="0" fontId="1" fillId="0" borderId="31" xfId="1" applyFont="1" applyBorder="1" applyProtection="1"/>
    <xf numFmtId="0" fontId="1" fillId="0" borderId="28" xfId="1" applyFont="1" applyBorder="1" applyAlignment="1">
      <alignment horizontal="left"/>
    </xf>
    <xf numFmtId="0" fontId="1" fillId="0" borderId="7" xfId="1" applyFont="1" applyBorder="1" applyAlignment="1" applyProtection="1">
      <alignment horizontal="left"/>
      <protection locked="0"/>
    </xf>
    <xf numFmtId="0" fontId="1" fillId="0" borderId="12" xfId="1" applyFont="1" applyBorder="1" applyAlignment="1">
      <alignment horizontal="left"/>
    </xf>
    <xf numFmtId="0" fontId="1" fillId="0" borderId="14" xfId="1" applyFont="1" applyBorder="1"/>
    <xf numFmtId="3" fontId="1" fillId="0" borderId="5" xfId="1" applyNumberFormat="1" applyFont="1" applyBorder="1" applyAlignment="1" applyProtection="1">
      <alignment horizontal="left"/>
      <protection locked="0"/>
    </xf>
    <xf numFmtId="0" fontId="1" fillId="0" borderId="22" xfId="1" applyFont="1" applyBorder="1" applyProtection="1">
      <protection locked="0"/>
    </xf>
    <xf numFmtId="0" fontId="1" fillId="0" borderId="0" xfId="1" applyFont="1" applyAlignment="1">
      <alignment horizontal="center"/>
    </xf>
    <xf numFmtId="0" fontId="4" fillId="0" borderId="0" xfId="0" applyFont="1" applyBorder="1" applyProtection="1">
      <protection locked="0"/>
    </xf>
    <xf numFmtId="166" fontId="1" fillId="0" borderId="0" xfId="1" applyNumberFormat="1" applyFont="1"/>
    <xf numFmtId="166" fontId="1" fillId="0" borderId="9" xfId="1" applyNumberFormat="1" applyFont="1" applyBorder="1"/>
    <xf numFmtId="0" fontId="1" fillId="0" borderId="12" xfId="1" quotePrefix="1" applyFont="1" applyBorder="1" applyAlignment="1" applyProtection="1">
      <alignment horizontal="center"/>
    </xf>
    <xf numFmtId="0" fontId="1" fillId="0" borderId="21" xfId="1" applyFont="1" applyBorder="1" applyAlignment="1" applyProtection="1">
      <alignment horizontal="center"/>
    </xf>
    <xf numFmtId="0" fontId="2" fillId="0" borderId="21" xfId="1" applyFont="1" applyBorder="1"/>
    <xf numFmtId="0" fontId="7" fillId="0" borderId="23" xfId="1" applyFont="1" applyBorder="1" applyAlignment="1" applyProtection="1">
      <alignment horizontal="center"/>
      <protection locked="0"/>
    </xf>
    <xf numFmtId="0" fontId="7" fillId="0" borderId="24" xfId="1" applyFont="1" applyBorder="1" applyAlignment="1" applyProtection="1">
      <alignment horizontal="center"/>
      <protection locked="0"/>
    </xf>
    <xf numFmtId="0" fontId="7" fillId="0" borderId="27" xfId="1" applyFont="1" applyBorder="1" applyAlignment="1" applyProtection="1">
      <alignment horizontal="center"/>
      <protection locked="0"/>
    </xf>
    <xf numFmtId="0" fontId="1" fillId="0" borderId="26" xfId="1" applyFont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9" xfId="0" applyFont="1" applyBorder="1"/>
    <xf numFmtId="0" fontId="1" fillId="0" borderId="33" xfId="0" applyFont="1" applyBorder="1"/>
    <xf numFmtId="0" fontId="1" fillId="0" borderId="3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/>
    <xf numFmtId="0" fontId="1" fillId="0" borderId="30" xfId="0" applyFont="1" applyBorder="1"/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6" fontId="1" fillId="0" borderId="0" xfId="0" applyNumberFormat="1" applyFont="1"/>
    <xf numFmtId="166" fontId="1" fillId="0" borderId="28" xfId="0" applyNumberFormat="1" applyFont="1" applyBorder="1"/>
    <xf numFmtId="167" fontId="1" fillId="0" borderId="0" xfId="0" applyNumberFormat="1" applyFont="1" applyBorder="1" applyAlignment="1"/>
    <xf numFmtId="166" fontId="1" fillId="0" borderId="31" xfId="0" applyNumberFormat="1" applyFont="1" applyBorder="1"/>
    <xf numFmtId="0" fontId="1" fillId="0" borderId="28" xfId="0" applyFont="1" applyBorder="1" applyAlignment="1">
      <alignment horizontal="right"/>
    </xf>
    <xf numFmtId="0" fontId="8" fillId="0" borderId="0" xfId="0" applyFont="1"/>
    <xf numFmtId="3" fontId="1" fillId="0" borderId="0" xfId="1" applyNumberFormat="1" applyFont="1" applyBorder="1" applyAlignment="1" applyProtection="1">
      <alignment horizontal="center"/>
    </xf>
    <xf numFmtId="9" fontId="1" fillId="0" borderId="0" xfId="1" applyNumberFormat="1" applyFont="1"/>
    <xf numFmtId="165" fontId="1" fillId="0" borderId="0" xfId="1" applyNumberFormat="1" applyFont="1" applyBorder="1" applyAlignment="1" applyProtection="1">
      <alignment horizontal="left"/>
    </xf>
    <xf numFmtId="1" fontId="1" fillId="0" borderId="0" xfId="1" applyNumberFormat="1" applyFont="1" applyBorder="1" applyAlignment="1" applyProtection="1">
      <alignment horizontal="center"/>
    </xf>
    <xf numFmtId="166" fontId="1" fillId="0" borderId="28" xfId="1" applyNumberFormat="1" applyFont="1" applyFill="1" applyBorder="1"/>
    <xf numFmtId="166" fontId="1" fillId="0" borderId="28" xfId="1" applyNumberFormat="1" applyFont="1" applyBorder="1"/>
    <xf numFmtId="166" fontId="1" fillId="0" borderId="0" xfId="1" applyNumberFormat="1" applyFont="1" applyBorder="1"/>
    <xf numFmtId="1" fontId="1" fillId="0" borderId="2" xfId="1" applyNumberFormat="1" applyFont="1" applyFill="1" applyBorder="1" applyAlignment="1" applyProtection="1">
      <alignment horizontal="center"/>
      <protection locked="0"/>
    </xf>
    <xf numFmtId="0" fontId="1" fillId="0" borderId="3" xfId="1" applyFont="1" applyFill="1" applyBorder="1" applyProtection="1">
      <protection locked="0"/>
    </xf>
    <xf numFmtId="3" fontId="1" fillId="0" borderId="16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" xfId="0" applyNumberFormat="1" applyFont="1" applyFill="1" applyBorder="1"/>
    <xf numFmtId="3" fontId="1" fillId="0" borderId="1" xfId="0" applyNumberFormat="1" applyFont="1" applyFill="1" applyBorder="1"/>
    <xf numFmtId="1" fontId="1" fillId="0" borderId="15" xfId="1" applyNumberFormat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3" fontId="1" fillId="0" borderId="10" xfId="1" applyNumberFormat="1" applyFont="1" applyFill="1" applyBorder="1" applyAlignment="1">
      <alignment horizontal="center"/>
    </xf>
    <xf numFmtId="3" fontId="1" fillId="0" borderId="17" xfId="1" applyNumberFormat="1" applyFont="1" applyFill="1" applyBorder="1" applyAlignment="1">
      <alignment horizontal="center"/>
    </xf>
    <xf numFmtId="3" fontId="1" fillId="0" borderId="16" xfId="1" applyNumberFormat="1" applyFont="1" applyFill="1" applyBorder="1" applyAlignment="1">
      <alignment horizontal="center"/>
    </xf>
    <xf numFmtId="3" fontId="1" fillId="0" borderId="20" xfId="1" applyNumberFormat="1" applyFont="1" applyFill="1" applyBorder="1"/>
    <xf numFmtId="1" fontId="1" fillId="0" borderId="11" xfId="1" applyNumberFormat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17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3" fontId="1" fillId="0" borderId="11" xfId="1" applyNumberFormat="1" applyFont="1" applyBorder="1" applyAlignment="1">
      <alignment horizontal="center"/>
    </xf>
    <xf numFmtId="3" fontId="1" fillId="0" borderId="13" xfId="1" applyNumberFormat="1" applyFont="1" applyBorder="1" applyAlignment="1">
      <alignment horizontal="center"/>
    </xf>
    <xf numFmtId="3" fontId="1" fillId="0" borderId="15" xfId="1" applyNumberFormat="1" applyFont="1" applyBorder="1" applyAlignment="1">
      <alignment horizontal="center"/>
    </xf>
    <xf numFmtId="1" fontId="1" fillId="0" borderId="15" xfId="1" applyNumberFormat="1" applyFont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3" fontId="1" fillId="0" borderId="14" xfId="1" applyNumberFormat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3" fontId="1" fillId="0" borderId="17" xfId="1" applyNumberFormat="1" applyFont="1" applyBorder="1" applyAlignment="1">
      <alignment horizontal="center"/>
    </xf>
    <xf numFmtId="3" fontId="7" fillId="0" borderId="17" xfId="1" applyNumberFormat="1" applyFont="1" applyBorder="1" applyAlignment="1">
      <alignment horizontal="center"/>
    </xf>
    <xf numFmtId="3" fontId="7" fillId="0" borderId="16" xfId="1" applyNumberFormat="1" applyFont="1" applyBorder="1" applyAlignment="1">
      <alignment horizontal="center"/>
    </xf>
    <xf numFmtId="3" fontId="1" fillId="0" borderId="12" xfId="1" applyNumberFormat="1" applyFont="1" applyBorder="1" applyAlignment="1">
      <alignment horizontal="center"/>
    </xf>
    <xf numFmtId="1" fontId="1" fillId="0" borderId="15" xfId="1" applyNumberFormat="1" applyFont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3" fontId="1" fillId="0" borderId="0" xfId="1" applyNumberFormat="1" applyFont="1" applyBorder="1" applyAlignment="1">
      <alignment horizontal="center"/>
    </xf>
    <xf numFmtId="3" fontId="1" fillId="0" borderId="6" xfId="1" applyNumberFormat="1" applyFont="1" applyFill="1" applyBorder="1"/>
    <xf numFmtId="1" fontId="1" fillId="0" borderId="17" xfId="1" applyNumberFormat="1" applyFont="1" applyBorder="1" applyAlignment="1">
      <alignment horizontal="center"/>
    </xf>
    <xf numFmtId="0" fontId="1" fillId="0" borderId="17" xfId="1" applyFont="1" applyBorder="1" applyAlignment="1"/>
    <xf numFmtId="1" fontId="1" fillId="0" borderId="31" xfId="1" applyNumberFormat="1" applyFont="1" applyBorder="1" applyAlignment="1">
      <alignment horizontal="center"/>
    </xf>
    <xf numFmtId="3" fontId="1" fillId="0" borderId="12" xfId="1" applyNumberFormat="1" applyFont="1" applyFill="1" applyBorder="1" applyAlignment="1">
      <alignment horizontal="center"/>
    </xf>
    <xf numFmtId="3" fontId="1" fillId="0" borderId="15" xfId="1" applyNumberFormat="1" applyFont="1" applyFill="1" applyBorder="1" applyAlignment="1">
      <alignment horizontal="center"/>
    </xf>
    <xf numFmtId="3" fontId="1" fillId="0" borderId="11" xfId="1" applyNumberFormat="1" applyFont="1" applyBorder="1" applyAlignment="1">
      <alignment horizontal="center"/>
    </xf>
    <xf numFmtId="3" fontId="1" fillId="0" borderId="12" xfId="1" applyNumberFormat="1" applyFont="1" applyBorder="1" applyAlignment="1">
      <alignment horizontal="center"/>
    </xf>
    <xf numFmtId="1" fontId="7" fillId="0" borderId="12" xfId="1" applyNumberFormat="1" applyFont="1" applyBorder="1" applyAlignment="1" applyProtection="1">
      <alignment horizontal="center" textRotation="90"/>
    </xf>
    <xf numFmtId="1" fontId="7" fillId="0" borderId="21" xfId="1" applyNumberFormat="1" applyFont="1" applyBorder="1" applyAlignment="1" applyProtection="1">
      <alignment horizontal="center" textRotation="90"/>
    </xf>
    <xf numFmtId="1" fontId="7" fillId="0" borderId="14" xfId="1" applyNumberFormat="1" applyFont="1" applyBorder="1" applyAlignment="1" applyProtection="1">
      <alignment horizont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showGridLines="0" showZeros="0" tabSelected="1" topLeftCell="B14" workbookViewId="0">
      <selection activeCell="O23" sqref="O23"/>
    </sheetView>
  </sheetViews>
  <sheetFormatPr baseColWidth="10" defaultRowHeight="15.75" x14ac:dyDescent="0.25"/>
  <cols>
    <col min="1" max="1" width="11.42578125" style="1"/>
    <col min="2" max="2" width="6.85546875" style="1" customWidth="1"/>
    <col min="3" max="3" width="13.140625" style="1" customWidth="1"/>
    <col min="4" max="4" width="7.28515625" style="1" customWidth="1"/>
    <col min="5" max="16384" width="11.42578125" style="1"/>
  </cols>
  <sheetData>
    <row r="1" spans="2:3" x14ac:dyDescent="0.25">
      <c r="B1" s="23" t="s">
        <v>67</v>
      </c>
    </row>
    <row r="3" spans="2:3" x14ac:dyDescent="0.25">
      <c r="B3" s="1" t="s">
        <v>9</v>
      </c>
      <c r="C3" s="1" t="s">
        <v>68</v>
      </c>
    </row>
    <row r="4" spans="2:3" x14ac:dyDescent="0.25">
      <c r="C4" s="1" t="s">
        <v>69</v>
      </c>
    </row>
    <row r="5" spans="2:3" x14ac:dyDescent="0.25">
      <c r="B5" s="1" t="s">
        <v>10</v>
      </c>
      <c r="C5" s="1" t="s">
        <v>70</v>
      </c>
    </row>
    <row r="6" spans="2:3" x14ac:dyDescent="0.25">
      <c r="C6" s="1" t="s">
        <v>71</v>
      </c>
    </row>
    <row r="7" spans="2:3" x14ac:dyDescent="0.25">
      <c r="C7" s="1" t="s">
        <v>72</v>
      </c>
    </row>
    <row r="8" spans="2:3" x14ac:dyDescent="0.25">
      <c r="C8" s="1" t="s">
        <v>177</v>
      </c>
    </row>
    <row r="9" spans="2:3" x14ac:dyDescent="0.25">
      <c r="C9" s="1" t="s">
        <v>178</v>
      </c>
    </row>
    <row r="10" spans="2:3" x14ac:dyDescent="0.25">
      <c r="B10" s="1" t="s">
        <v>11</v>
      </c>
      <c r="C10" s="1" t="s">
        <v>73</v>
      </c>
    </row>
    <row r="11" spans="2:3" x14ac:dyDescent="0.25">
      <c r="C11" s="1" t="s">
        <v>74</v>
      </c>
    </row>
    <row r="14" spans="2:3" x14ac:dyDescent="0.25">
      <c r="B14" s="23" t="s">
        <v>75</v>
      </c>
    </row>
    <row r="16" spans="2:3" x14ac:dyDescent="0.25">
      <c r="B16" s="1" t="s">
        <v>76</v>
      </c>
    </row>
    <row r="17" spans="2:8" x14ac:dyDescent="0.25">
      <c r="B17" s="1" t="s">
        <v>77</v>
      </c>
    </row>
    <row r="18" spans="2:8" x14ac:dyDescent="0.25">
      <c r="B18" s="1" t="s">
        <v>78</v>
      </c>
    </row>
    <row r="19" spans="2:8" x14ac:dyDescent="0.25">
      <c r="B19" s="1" t="s">
        <v>79</v>
      </c>
    </row>
    <row r="20" spans="2:8" x14ac:dyDescent="0.25">
      <c r="B20" s="1" t="s">
        <v>80</v>
      </c>
    </row>
    <row r="22" spans="2:8" x14ac:dyDescent="0.25">
      <c r="B22" s="23" t="s">
        <v>20</v>
      </c>
    </row>
    <row r="23" spans="2:8" x14ac:dyDescent="0.25">
      <c r="B23" s="21" t="s">
        <v>5</v>
      </c>
      <c r="C23" s="17" t="s">
        <v>6</v>
      </c>
      <c r="D23" s="18"/>
      <c r="E23" s="178" t="s">
        <v>175</v>
      </c>
      <c r="F23" s="181" t="s">
        <v>2</v>
      </c>
      <c r="G23" s="179" t="s">
        <v>3</v>
      </c>
      <c r="H23" s="181" t="s">
        <v>4</v>
      </c>
    </row>
    <row r="24" spans="2:8" x14ac:dyDescent="0.25">
      <c r="B24" s="22"/>
      <c r="C24" s="19"/>
      <c r="D24" s="20"/>
      <c r="E24" s="180" t="s">
        <v>176</v>
      </c>
      <c r="F24" s="177"/>
      <c r="G24" s="180"/>
      <c r="H24" s="177"/>
    </row>
    <row r="25" spans="2:8" x14ac:dyDescent="0.25">
      <c r="B25" s="11">
        <v>1920</v>
      </c>
      <c r="C25" s="16" t="s">
        <v>7</v>
      </c>
      <c r="D25" s="2"/>
      <c r="E25" s="7"/>
      <c r="F25" s="182"/>
      <c r="G25" s="182"/>
      <c r="H25" s="182"/>
    </row>
    <row r="26" spans="2:8" x14ac:dyDescent="0.25">
      <c r="B26" s="3">
        <v>2970</v>
      </c>
      <c r="C26" s="4" t="s">
        <v>167</v>
      </c>
      <c r="D26" s="10"/>
      <c r="E26" s="5"/>
      <c r="F26" s="182">
        <v>-50000</v>
      </c>
      <c r="G26" s="182"/>
      <c r="H26" s="182">
        <f>SUM(F26:G26)</f>
        <v>-50000</v>
      </c>
    </row>
    <row r="27" spans="2:8" x14ac:dyDescent="0.25">
      <c r="B27" s="3">
        <v>3000</v>
      </c>
      <c r="C27" s="8" t="s">
        <v>89</v>
      </c>
      <c r="D27" s="2"/>
      <c r="E27" s="9">
        <v>-100000</v>
      </c>
      <c r="F27" s="182">
        <v>50000</v>
      </c>
      <c r="G27" s="182">
        <f>SUM(E27:F27)</f>
        <v>-50000</v>
      </c>
      <c r="H27" s="182"/>
    </row>
    <row r="28" spans="2:8" x14ac:dyDescent="0.25">
      <c r="B28" s="12"/>
      <c r="C28" s="13"/>
      <c r="D28" s="14"/>
      <c r="E28" s="15">
        <f t="shared" ref="E28:H28" si="0">SUM(E25:E27)</f>
        <v>-100000</v>
      </c>
      <c r="F28" s="183">
        <f t="shared" si="0"/>
        <v>0</v>
      </c>
      <c r="G28" s="183">
        <f t="shared" si="0"/>
        <v>-50000</v>
      </c>
      <c r="H28" s="183">
        <f t="shared" si="0"/>
        <v>-50000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5.1 og 5.2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showZeros="0" topLeftCell="A5" zoomScaleNormal="75" workbookViewId="0">
      <selection activeCell="A29" sqref="A29"/>
    </sheetView>
  </sheetViews>
  <sheetFormatPr baseColWidth="10" defaultRowHeight="15" x14ac:dyDescent="0.2"/>
  <cols>
    <col min="1" max="1" width="7" style="2" bestFit="1" customWidth="1"/>
    <col min="2" max="2" width="21.42578125" style="2" customWidth="1"/>
    <col min="3" max="3" width="4" style="2" bestFit="1" customWidth="1"/>
    <col min="4" max="25" width="9.5703125" style="2" customWidth="1"/>
    <col min="26" max="26" width="8.140625" style="2" bestFit="1" customWidth="1"/>
    <col min="27" max="16384" width="11.42578125" style="2"/>
  </cols>
  <sheetData>
    <row r="1" spans="1:13" ht="15.75" x14ac:dyDescent="0.25">
      <c r="A1" s="135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.75" x14ac:dyDescent="0.25">
      <c r="A3" s="1" t="s">
        <v>9</v>
      </c>
      <c r="B3" s="1" t="s">
        <v>82</v>
      </c>
      <c r="C3" s="1"/>
      <c r="D3" s="1"/>
      <c r="E3" s="1"/>
      <c r="F3" s="1"/>
      <c r="G3" s="1"/>
      <c r="H3" s="1"/>
      <c r="I3" s="1"/>
      <c r="J3" s="1"/>
      <c r="K3" s="1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5.75" x14ac:dyDescent="0.25">
      <c r="A5" s="1" t="s">
        <v>10</v>
      </c>
      <c r="B5" s="1" t="s">
        <v>83</v>
      </c>
      <c r="C5" s="1"/>
      <c r="D5" s="1"/>
      <c r="E5" s="1"/>
      <c r="F5" s="1"/>
      <c r="G5" s="1"/>
      <c r="H5" s="1"/>
      <c r="I5" s="1"/>
      <c r="J5" s="1"/>
      <c r="K5" s="1"/>
    </row>
    <row r="6" spans="1:13" ht="15.75" x14ac:dyDescent="0.25">
      <c r="A6" s="1"/>
      <c r="B6" s="1" t="s">
        <v>84</v>
      </c>
      <c r="C6" s="1"/>
      <c r="D6" s="1"/>
      <c r="E6" s="1"/>
      <c r="F6" s="1"/>
      <c r="G6" s="1"/>
      <c r="H6" s="1"/>
      <c r="I6" s="1"/>
      <c r="J6" s="1"/>
      <c r="K6" s="1"/>
    </row>
    <row r="7" spans="1:13" ht="15.75" x14ac:dyDescent="0.25">
      <c r="A7" s="1"/>
      <c r="B7" s="1" t="s">
        <v>168</v>
      </c>
      <c r="C7" s="1"/>
      <c r="D7" s="1"/>
      <c r="E7" s="1"/>
      <c r="F7" s="1"/>
      <c r="G7" s="1"/>
      <c r="H7" s="1"/>
      <c r="I7" s="1"/>
      <c r="J7" s="1"/>
      <c r="K7" s="1"/>
    </row>
    <row r="8" spans="1:13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3" ht="15.75" x14ac:dyDescent="0.25">
      <c r="A9" s="23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ht="15.75" x14ac:dyDescent="0.25">
      <c r="A10" s="21" t="s">
        <v>5</v>
      </c>
      <c r="B10" s="17" t="s">
        <v>6</v>
      </c>
      <c r="C10" s="18"/>
      <c r="D10" s="178" t="s">
        <v>175</v>
      </c>
      <c r="E10" s="181" t="s">
        <v>179</v>
      </c>
      <c r="F10" s="181" t="s">
        <v>3</v>
      </c>
      <c r="G10" s="181" t="s">
        <v>4</v>
      </c>
    </row>
    <row r="11" spans="1:13" ht="15.75" x14ac:dyDescent="0.25">
      <c r="A11" s="22"/>
      <c r="B11" s="19"/>
      <c r="C11" s="20"/>
      <c r="D11" s="180" t="s">
        <v>176</v>
      </c>
      <c r="E11" s="177" t="s">
        <v>180</v>
      </c>
      <c r="F11" s="177"/>
      <c r="G11" s="177"/>
    </row>
    <row r="12" spans="1:13" ht="15.75" x14ac:dyDescent="0.25">
      <c r="A12" s="11">
        <v>1920</v>
      </c>
      <c r="B12" s="16" t="s">
        <v>7</v>
      </c>
      <c r="D12" s="7"/>
      <c r="E12" s="182"/>
      <c r="F12" s="182"/>
      <c r="G12" s="182"/>
    </row>
    <row r="13" spans="1:13" ht="15.75" x14ac:dyDescent="0.25">
      <c r="A13" s="3">
        <v>2970</v>
      </c>
      <c r="B13" s="4" t="s">
        <v>167</v>
      </c>
      <c r="C13" s="10"/>
      <c r="D13" s="5"/>
      <c r="E13" s="182">
        <v>-300000</v>
      </c>
      <c r="F13" s="182"/>
      <c r="G13" s="182">
        <f>E13</f>
        <v>-300000</v>
      </c>
    </row>
    <row r="14" spans="1:13" ht="15.75" x14ac:dyDescent="0.25">
      <c r="A14" s="3">
        <v>3000</v>
      </c>
      <c r="B14" s="8" t="s">
        <v>66</v>
      </c>
      <c r="D14" s="9">
        <v>-300000</v>
      </c>
      <c r="E14" s="182">
        <v>300000</v>
      </c>
      <c r="F14" s="182"/>
      <c r="G14" s="182"/>
    </row>
    <row r="15" spans="1:13" s="6" customFormat="1" ht="20.25" x14ac:dyDescent="0.3">
      <c r="A15" s="12"/>
      <c r="B15" s="13"/>
      <c r="C15" s="14"/>
      <c r="D15" s="15"/>
      <c r="E15" s="183">
        <f t="shared" ref="E15:F15" si="0">SUM(E12:E14)</f>
        <v>0</v>
      </c>
      <c r="F15" s="183">
        <f t="shared" si="0"/>
        <v>0</v>
      </c>
      <c r="G15" s="183"/>
      <c r="H15" s="2"/>
      <c r="I15" s="2"/>
      <c r="J15" s="2"/>
      <c r="K15" s="2"/>
      <c r="L15" s="2"/>
      <c r="M15" s="2"/>
    </row>
    <row r="16" spans="1:13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4" s="23" customFormat="1" ht="15.75" x14ac:dyDescent="0.25">
      <c r="A17" s="23" t="s">
        <v>87</v>
      </c>
    </row>
    <row r="18" spans="1:14" s="23" customFormat="1" ht="15.75" x14ac:dyDescent="0.25"/>
    <row r="19" spans="1:14" ht="15.75" x14ac:dyDescent="0.25">
      <c r="A19" s="1" t="s">
        <v>11</v>
      </c>
    </row>
    <row r="20" spans="1:14" ht="15.75" x14ac:dyDescent="0.25">
      <c r="A20" s="23" t="s">
        <v>8</v>
      </c>
      <c r="B20" s="1"/>
      <c r="C20" s="1"/>
      <c r="D20" s="1"/>
      <c r="E20" s="1"/>
      <c r="F20" s="1"/>
      <c r="G20" s="1"/>
    </row>
    <row r="21" spans="1:14" ht="15.75" x14ac:dyDescent="0.25">
      <c r="A21" s="21" t="s">
        <v>5</v>
      </c>
      <c r="B21" s="17" t="s">
        <v>6</v>
      </c>
      <c r="C21" s="18"/>
      <c r="D21" s="178" t="s">
        <v>175</v>
      </c>
      <c r="E21" s="181" t="s">
        <v>179</v>
      </c>
      <c r="F21" s="181" t="s">
        <v>3</v>
      </c>
      <c r="G21" s="181" t="s">
        <v>4</v>
      </c>
    </row>
    <row r="22" spans="1:14" ht="15.75" x14ac:dyDescent="0.25">
      <c r="A22" s="22"/>
      <c r="B22" s="19"/>
      <c r="C22" s="20"/>
      <c r="D22" s="180" t="s">
        <v>176</v>
      </c>
      <c r="E22" s="177" t="s">
        <v>180</v>
      </c>
      <c r="F22" s="177"/>
      <c r="G22" s="177"/>
    </row>
    <row r="23" spans="1:14" ht="15.75" x14ac:dyDescent="0.25">
      <c r="A23" s="11">
        <v>1920</v>
      </c>
      <c r="B23" s="16" t="s">
        <v>7</v>
      </c>
      <c r="D23" s="7"/>
      <c r="E23" s="182"/>
      <c r="F23" s="182"/>
      <c r="G23" s="182"/>
    </row>
    <row r="24" spans="1:14" ht="15.75" x14ac:dyDescent="0.25">
      <c r="A24" s="3">
        <v>2970</v>
      </c>
      <c r="B24" s="4" t="s">
        <v>167</v>
      </c>
      <c r="C24" s="10"/>
      <c r="D24" s="5">
        <v>-300000</v>
      </c>
      <c r="E24" s="182">
        <v>100000</v>
      </c>
      <c r="F24" s="182"/>
      <c r="G24" s="182">
        <f>SUM(D24:E24)</f>
        <v>-200000</v>
      </c>
    </row>
    <row r="25" spans="1:14" ht="15.75" x14ac:dyDescent="0.25">
      <c r="A25" s="3">
        <v>3000</v>
      </c>
      <c r="B25" s="8" t="s">
        <v>66</v>
      </c>
      <c r="D25" s="9"/>
      <c r="E25" s="182">
        <v>-100000</v>
      </c>
      <c r="F25" s="182">
        <f>SUM(E25)</f>
        <v>-100000</v>
      </c>
      <c r="G25" s="182"/>
    </row>
    <row r="26" spans="1:14" s="6" customFormat="1" ht="20.25" x14ac:dyDescent="0.3">
      <c r="A26" s="12"/>
      <c r="B26" s="13"/>
      <c r="C26" s="14"/>
      <c r="D26" s="15"/>
      <c r="E26" s="183">
        <f t="shared" ref="E26" si="1">SUM(E23:E25)</f>
        <v>0</v>
      </c>
      <c r="F26" s="183"/>
      <c r="G26" s="183"/>
      <c r="H26" s="2"/>
      <c r="I26" s="2"/>
      <c r="J26" s="2"/>
      <c r="K26" s="2"/>
      <c r="L26" s="2"/>
      <c r="M26" s="2"/>
      <c r="N26" s="2"/>
    </row>
    <row r="27" spans="1:14" ht="15.75" x14ac:dyDescent="0.25">
      <c r="A27" s="1"/>
    </row>
    <row r="28" spans="1:14" s="1" customFormat="1" ht="15.75" x14ac:dyDescent="0.25">
      <c r="A28" s="1" t="s">
        <v>85</v>
      </c>
    </row>
    <row r="29" spans="1:14" s="1" customFormat="1" ht="15.75" x14ac:dyDescent="0.25">
      <c r="A29" s="1" t="s">
        <v>181</v>
      </c>
    </row>
    <row r="30" spans="1:14" s="1" customFormat="1" ht="15.75" x14ac:dyDescent="0.25">
      <c r="A30" s="1" t="s">
        <v>86</v>
      </c>
    </row>
    <row r="31" spans="1:14" s="1" customFormat="1" ht="15.75" x14ac:dyDescent="0.25"/>
    <row r="32" spans="1:14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  <row r="37" s="1" customFormat="1" ht="15.75" x14ac:dyDescent="0.25"/>
    <row r="38" s="1" customFormat="1" ht="15.75" x14ac:dyDescent="0.25"/>
    <row r="39" s="1" customFormat="1" ht="15.75" x14ac:dyDescent="0.25"/>
    <row r="40" s="1" customFormat="1" ht="15.75" x14ac:dyDescent="0.25"/>
    <row r="41" s="1" customFormat="1" ht="15.75" x14ac:dyDescent="0.25"/>
    <row r="42" s="1" customFormat="1" ht="15.75" x14ac:dyDescent="0.25"/>
    <row r="43" s="1" customFormat="1" ht="15.75" x14ac:dyDescent="0.25"/>
    <row r="44" s="1" customFormat="1" ht="15.75" x14ac:dyDescent="0.25"/>
    <row r="45" s="1" customFormat="1" ht="15.75" x14ac:dyDescent="0.25"/>
    <row r="46" s="1" customFormat="1" ht="15.75" x14ac:dyDescent="0.25"/>
    <row r="47" s="1" customFormat="1" ht="15.75" x14ac:dyDescent="0.25"/>
    <row r="48" s="1" customFormat="1" ht="15.75" x14ac:dyDescent="0.25"/>
    <row r="49" s="1" customFormat="1" ht="15.75" x14ac:dyDescent="0.25"/>
    <row r="50" s="1" customFormat="1" ht="15.75" x14ac:dyDescent="0.25"/>
  </sheetData>
  <phoneticPr fontId="0" type="noConversion"/>
  <pageMargins left="0.59055118110236227" right="0.59055118110236227" top="0.78740157480314965" bottom="0.74803149606299213" header="0.51181102362204722" footer="0.51181102362204722"/>
  <pageSetup paperSize="9" scale="95" orientation="landscape" horizontalDpi="300" verticalDpi="300" r:id="rId1"/>
  <headerFooter alignWithMargins="0">
    <oddHeader>&amp;COppgave 5.3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showZeros="0" topLeftCell="A15" zoomScaleNormal="75" workbookViewId="0">
      <selection activeCell="Q22" sqref="Q22"/>
    </sheetView>
  </sheetViews>
  <sheetFormatPr baseColWidth="10" defaultRowHeight="15" x14ac:dyDescent="0.2"/>
  <cols>
    <col min="1" max="1" width="7" style="24" bestFit="1" customWidth="1"/>
    <col min="2" max="2" width="21.42578125" style="24" customWidth="1"/>
    <col min="3" max="22" width="9.5703125" style="24" customWidth="1"/>
    <col min="23" max="23" width="8.140625" style="24" bestFit="1" customWidth="1"/>
    <col min="24" max="16384" width="11.42578125" style="24"/>
  </cols>
  <sheetData>
    <row r="1" spans="1:13" s="25" customFormat="1" ht="15.75" x14ac:dyDescent="0.25">
      <c r="A1" s="76" t="s">
        <v>88</v>
      </c>
    </row>
    <row r="2" spans="1:13" s="25" customFormat="1" ht="15.75" x14ac:dyDescent="0.25"/>
    <row r="3" spans="1:13" s="25" customFormat="1" ht="15.75" x14ac:dyDescent="0.25">
      <c r="A3" s="25" t="s">
        <v>9</v>
      </c>
      <c r="B3" s="25" t="s">
        <v>90</v>
      </c>
    </row>
    <row r="4" spans="1:13" s="25" customFormat="1" ht="15.75" x14ac:dyDescent="0.25">
      <c r="B4" s="25" t="s">
        <v>91</v>
      </c>
    </row>
    <row r="5" spans="1:13" s="25" customFormat="1" ht="15.75" x14ac:dyDescent="0.25">
      <c r="B5" s="25" t="s">
        <v>169</v>
      </c>
    </row>
    <row r="6" spans="1:13" s="25" customFormat="1" ht="15.75" x14ac:dyDescent="0.25">
      <c r="B6" s="25" t="s">
        <v>92</v>
      </c>
    </row>
    <row r="7" spans="1:13" s="25" customFormat="1" ht="15.75" x14ac:dyDescent="0.25"/>
    <row r="8" spans="1:13" s="25" customFormat="1" ht="15.75" x14ac:dyDescent="0.25">
      <c r="A8" s="25" t="s">
        <v>10</v>
      </c>
      <c r="B8" s="76" t="s">
        <v>193</v>
      </c>
    </row>
    <row r="9" spans="1:13" s="25" customFormat="1" ht="15.75" x14ac:dyDescent="0.25">
      <c r="B9" s="78" t="s">
        <v>93</v>
      </c>
    </row>
    <row r="10" spans="1:13" s="25" customFormat="1" ht="15.75" x14ac:dyDescent="0.25">
      <c r="B10" s="25" t="s">
        <v>96</v>
      </c>
      <c r="D10" s="136">
        <f>8000*6</f>
        <v>48000</v>
      </c>
    </row>
    <row r="11" spans="1:13" s="25" customFormat="1" ht="15.75" x14ac:dyDescent="0.25">
      <c r="B11" s="25" t="s">
        <v>97</v>
      </c>
      <c r="D11" s="136">
        <f>8000*6</f>
        <v>48000</v>
      </c>
    </row>
    <row r="12" spans="1:13" s="66" customFormat="1" ht="20.25" x14ac:dyDescent="0.3">
      <c r="A12" s="25"/>
      <c r="B12" s="25" t="s">
        <v>94</v>
      </c>
      <c r="C12" s="25"/>
      <c r="D12" s="137">
        <f>SUM(D10:D11)</f>
        <v>96000</v>
      </c>
      <c r="E12" s="25"/>
      <c r="F12" s="25"/>
      <c r="G12" s="25"/>
      <c r="H12" s="25"/>
      <c r="I12" s="25"/>
      <c r="J12" s="25"/>
      <c r="K12" s="25"/>
      <c r="L12" s="25"/>
      <c r="M12" s="25"/>
    </row>
    <row r="13" spans="1:13" s="25" customFormat="1" ht="15.75" x14ac:dyDescent="0.25"/>
    <row r="14" spans="1:13" s="25" customFormat="1" ht="15.75" x14ac:dyDescent="0.25">
      <c r="B14" s="108" t="s">
        <v>174</v>
      </c>
      <c r="C14" s="108"/>
      <c r="D14" s="108"/>
      <c r="E14" s="108"/>
      <c r="F14" s="108"/>
      <c r="G14" s="108"/>
      <c r="H14" s="108"/>
      <c r="I14" s="108"/>
    </row>
    <row r="15" spans="1:13" s="25" customFormat="1" ht="15.75" x14ac:dyDescent="0.25"/>
    <row r="16" spans="1:13" s="25" customFormat="1" ht="15.75" x14ac:dyDescent="0.25">
      <c r="B16" s="78" t="s">
        <v>95</v>
      </c>
    </row>
    <row r="17" spans="1:14" s="25" customFormat="1" ht="15.75" x14ac:dyDescent="0.25">
      <c r="B17" s="25" t="s">
        <v>98</v>
      </c>
      <c r="D17" s="136">
        <v>16000</v>
      </c>
    </row>
    <row r="18" spans="1:14" s="25" customFormat="1" ht="15.75" x14ac:dyDescent="0.25">
      <c r="B18" s="25" t="s">
        <v>99</v>
      </c>
      <c r="D18" s="136">
        <v>16000</v>
      </c>
    </row>
    <row r="19" spans="1:14" s="66" customFormat="1" ht="20.25" x14ac:dyDescent="0.3">
      <c r="A19" s="25"/>
      <c r="B19" s="25" t="s">
        <v>94</v>
      </c>
      <c r="C19" s="25"/>
      <c r="D19" s="137">
        <f>SUM(D17:D18)</f>
        <v>32000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s="25" customFormat="1" ht="15.75" x14ac:dyDescent="0.25"/>
    <row r="21" spans="1:14" s="25" customFormat="1" ht="15.75" x14ac:dyDescent="0.25">
      <c r="B21" s="25" t="s">
        <v>100</v>
      </c>
    </row>
    <row r="22" spans="1:14" s="25" customFormat="1" ht="15.75" x14ac:dyDescent="0.25"/>
    <row r="23" spans="1:14" s="25" customFormat="1" ht="15.75" x14ac:dyDescent="0.25">
      <c r="A23" s="76" t="s">
        <v>192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4" s="25" customFormat="1" ht="15.75" x14ac:dyDescent="0.25">
      <c r="A24" s="26" t="s">
        <v>12</v>
      </c>
      <c r="B24" s="109" t="s">
        <v>13</v>
      </c>
      <c r="C24" s="138"/>
      <c r="D24" s="191">
        <v>1920</v>
      </c>
      <c r="E24" s="184">
        <v>2290</v>
      </c>
      <c r="F24" s="184">
        <v>2900</v>
      </c>
      <c r="G24" s="184">
        <v>3600</v>
      </c>
    </row>
    <row r="25" spans="1:14" s="25" customFormat="1" ht="15.75" x14ac:dyDescent="0.25">
      <c r="A25" s="28"/>
      <c r="B25" s="28"/>
      <c r="C25" s="139"/>
      <c r="D25" s="192" t="s">
        <v>182</v>
      </c>
      <c r="E25" s="193" t="s">
        <v>184</v>
      </c>
      <c r="F25" s="193" t="s">
        <v>186</v>
      </c>
      <c r="G25" s="193" t="s">
        <v>189</v>
      </c>
    </row>
    <row r="26" spans="1:14" s="25" customFormat="1" ht="15.75" x14ac:dyDescent="0.25">
      <c r="A26" s="28"/>
      <c r="B26" s="28"/>
      <c r="C26" s="139"/>
      <c r="D26" s="187" t="s">
        <v>183</v>
      </c>
      <c r="E26" s="188" t="s">
        <v>185</v>
      </c>
      <c r="F26" s="193" t="s">
        <v>187</v>
      </c>
      <c r="G26" s="193" t="s">
        <v>190</v>
      </c>
    </row>
    <row r="27" spans="1:14" s="25" customFormat="1" ht="15.75" x14ac:dyDescent="0.25">
      <c r="A27" s="29"/>
      <c r="B27" s="29"/>
      <c r="C27" s="140"/>
      <c r="D27" s="194"/>
      <c r="E27" s="185"/>
      <c r="F27" s="189" t="s">
        <v>188</v>
      </c>
      <c r="G27" s="189"/>
    </row>
    <row r="28" spans="1:14" s="25" customFormat="1" ht="15.75" x14ac:dyDescent="0.25">
      <c r="A28" s="31">
        <v>43709</v>
      </c>
      <c r="B28" s="133" t="s">
        <v>65</v>
      </c>
      <c r="C28" s="141"/>
      <c r="D28" s="60">
        <v>96000</v>
      </c>
      <c r="E28" s="60"/>
      <c r="F28" s="60">
        <v>-96000</v>
      </c>
      <c r="G28" s="60"/>
    </row>
    <row r="29" spans="1:14" s="25" customFormat="1" ht="15.75" x14ac:dyDescent="0.25">
      <c r="A29" s="34">
        <v>43709</v>
      </c>
      <c r="B29" s="69" t="s">
        <v>101</v>
      </c>
      <c r="C29" s="142"/>
      <c r="D29" s="61">
        <v>32000</v>
      </c>
      <c r="E29" s="61">
        <v>-32000</v>
      </c>
      <c r="F29" s="61"/>
      <c r="G29" s="61"/>
    </row>
    <row r="30" spans="1:14" s="25" customFormat="1" ht="15.75" x14ac:dyDescent="0.25">
      <c r="A30" s="38"/>
      <c r="B30" s="91"/>
      <c r="C30" s="143"/>
      <c r="D30" s="190"/>
      <c r="E30" s="190"/>
      <c r="F30" s="190"/>
      <c r="G30" s="190"/>
    </row>
    <row r="31" spans="1:14" s="25" customFormat="1" ht="15.75" x14ac:dyDescent="0.25"/>
    <row r="32" spans="1:14" s="25" customFormat="1" ht="15.75" x14ac:dyDescent="0.25"/>
    <row r="33" spans="1:13" s="25" customFormat="1" ht="15.75" x14ac:dyDescent="0.25">
      <c r="A33" s="25" t="s">
        <v>11</v>
      </c>
      <c r="B33" s="76" t="s">
        <v>191</v>
      </c>
    </row>
    <row r="34" spans="1:13" s="25" customFormat="1" ht="15.75" x14ac:dyDescent="0.25">
      <c r="B34" s="78" t="s">
        <v>102</v>
      </c>
    </row>
    <row r="35" spans="1:13" s="25" customFormat="1" ht="15.75" x14ac:dyDescent="0.25">
      <c r="B35" s="25" t="s">
        <v>103</v>
      </c>
      <c r="D35" s="136">
        <v>32000</v>
      </c>
    </row>
    <row r="36" spans="1:13" s="25" customFormat="1" ht="15.75" x14ac:dyDescent="0.25">
      <c r="B36" s="25" t="s">
        <v>170</v>
      </c>
      <c r="D36" s="136">
        <v>32000</v>
      </c>
    </row>
    <row r="37" spans="1:13" s="66" customFormat="1" ht="20.25" x14ac:dyDescent="0.3">
      <c r="A37" s="25"/>
      <c r="B37" s="25" t="s">
        <v>104</v>
      </c>
      <c r="C37" s="25"/>
      <c r="D37" s="137">
        <f>SUM(D35:D36)</f>
        <v>64000</v>
      </c>
      <c r="E37" s="25"/>
      <c r="F37" s="25"/>
      <c r="G37" s="25"/>
      <c r="H37" s="25"/>
      <c r="I37" s="25"/>
      <c r="J37" s="25"/>
      <c r="K37" s="25"/>
      <c r="L37" s="25"/>
      <c r="M37" s="25"/>
    </row>
    <row r="38" spans="1:13" s="25" customFormat="1" ht="15.75" x14ac:dyDescent="0.25">
      <c r="D38" s="174"/>
    </row>
    <row r="39" spans="1:13" s="25" customFormat="1" ht="15.75" x14ac:dyDescent="0.25">
      <c r="B39" s="25" t="s">
        <v>194</v>
      </c>
      <c r="D39" s="174"/>
    </row>
    <row r="40" spans="1:13" s="25" customFormat="1" ht="15.75" x14ac:dyDescent="0.25">
      <c r="B40" s="25" t="s">
        <v>195</v>
      </c>
      <c r="D40" s="174"/>
    </row>
    <row r="41" spans="1:13" s="25" customFormat="1" ht="15.75" x14ac:dyDescent="0.25">
      <c r="B41" s="25" t="s">
        <v>196</v>
      </c>
      <c r="D41" s="174"/>
    </row>
    <row r="42" spans="1:13" s="25" customFormat="1" ht="15.75" x14ac:dyDescent="0.25">
      <c r="D42" s="174"/>
    </row>
    <row r="43" spans="1:13" s="25" customFormat="1" ht="15.75" x14ac:dyDescent="0.25">
      <c r="A43" s="25" t="s">
        <v>19</v>
      </c>
      <c r="D43" s="174"/>
    </row>
    <row r="44" spans="1:13" ht="15.75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3" ht="15.75" x14ac:dyDescent="0.25">
      <c r="A45" s="26" t="s">
        <v>5</v>
      </c>
      <c r="B45" s="27" t="s">
        <v>6</v>
      </c>
      <c r="C45" s="196" t="s">
        <v>175</v>
      </c>
      <c r="D45" s="198" t="s">
        <v>179</v>
      </c>
      <c r="E45" s="26" t="s">
        <v>3</v>
      </c>
      <c r="F45" s="26" t="s">
        <v>4</v>
      </c>
      <c r="G45" s="25"/>
    </row>
    <row r="46" spans="1:13" ht="15.75" x14ac:dyDescent="0.25">
      <c r="A46" s="30"/>
      <c r="B46" s="30"/>
      <c r="C46" s="197" t="s">
        <v>176</v>
      </c>
      <c r="D46" s="186" t="s">
        <v>180</v>
      </c>
      <c r="E46" s="186"/>
      <c r="F46" s="186"/>
      <c r="G46" s="25"/>
    </row>
    <row r="47" spans="1:13" ht="15.75" x14ac:dyDescent="0.25">
      <c r="A47" s="46">
        <v>1920</v>
      </c>
      <c r="B47" s="47" t="s">
        <v>7</v>
      </c>
      <c r="C47" s="37"/>
      <c r="D47" s="61"/>
      <c r="E47" s="61"/>
      <c r="F47" s="61"/>
      <c r="G47" s="25"/>
    </row>
    <row r="48" spans="1:13" ht="15.75" x14ac:dyDescent="0.25">
      <c r="A48" s="40">
        <v>2290</v>
      </c>
      <c r="B48" s="41" t="s">
        <v>17</v>
      </c>
      <c r="C48" s="37">
        <v>-32000</v>
      </c>
      <c r="D48" s="61"/>
      <c r="E48" s="61"/>
      <c r="F48" s="61">
        <f>SUM(C48:E48)</f>
        <v>-32000</v>
      </c>
      <c r="G48" s="25"/>
    </row>
    <row r="49" spans="1:15" ht="15.75" x14ac:dyDescent="0.25">
      <c r="A49" s="175">
        <v>2900</v>
      </c>
      <c r="B49" s="176" t="s">
        <v>105</v>
      </c>
      <c r="C49" s="37">
        <v>-96000</v>
      </c>
      <c r="D49" s="61">
        <v>64000</v>
      </c>
      <c r="E49" s="61"/>
      <c r="F49" s="61">
        <f>SUM(C49:E49)</f>
        <v>-32000</v>
      </c>
      <c r="G49" s="25"/>
    </row>
    <row r="50" spans="1:15" ht="15.75" x14ac:dyDescent="0.25">
      <c r="A50" s="40">
        <v>3600</v>
      </c>
      <c r="B50" s="41" t="s">
        <v>18</v>
      </c>
      <c r="C50" s="37"/>
      <c r="D50" s="61">
        <v>-64000</v>
      </c>
      <c r="E50" s="61">
        <f>SUM(D50)</f>
        <v>-64000</v>
      </c>
      <c r="F50" s="61"/>
      <c r="G50" s="25"/>
    </row>
    <row r="51" spans="1:15" s="45" customFormat="1" ht="20.25" x14ac:dyDescent="0.3">
      <c r="A51" s="42"/>
      <c r="B51" s="43"/>
      <c r="C51" s="44"/>
      <c r="D51" s="44"/>
      <c r="E51" s="44"/>
      <c r="F51" s="44"/>
      <c r="G51" s="25"/>
      <c r="H51" s="24"/>
      <c r="I51" s="24"/>
      <c r="J51" s="24"/>
      <c r="K51" s="24"/>
      <c r="L51" s="24"/>
      <c r="M51" s="24"/>
      <c r="N51" s="24"/>
      <c r="O51" s="24"/>
    </row>
    <row r="52" spans="1:15" ht="15.75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5" ht="15.75" x14ac:dyDescent="0.25">
      <c r="A53" s="25" t="s">
        <v>197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5" ht="15.7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5" ht="15.75" x14ac:dyDescent="0.2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5" ht="15.75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5" ht="15.75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5" ht="15.7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5" ht="15.75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5" ht="15.75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5" ht="15.75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5" ht="15.75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5" ht="15.75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</sheetData>
  <pageMargins left="0.59055118110236227" right="0.59055118110236227" top="0.78740157480314965" bottom="0.74803149606299213" header="0.51181102362204722" footer="0.51181102362204722"/>
  <pageSetup paperSize="9" scale="95" orientation="landscape" horizontalDpi="300" verticalDpi="300" r:id="rId1"/>
  <headerFooter alignWithMargins="0">
    <oddHeader>&amp;COppgave 5.4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opLeftCell="A25" workbookViewId="0">
      <selection activeCell="G17" sqref="G17"/>
    </sheetView>
  </sheetViews>
  <sheetFormatPr baseColWidth="10" defaultRowHeight="15.75" x14ac:dyDescent="0.25"/>
  <cols>
    <col min="1" max="1" width="6.7109375" style="1" customWidth="1"/>
    <col min="2" max="2" width="17" style="1" bestFit="1" customWidth="1"/>
    <col min="3" max="16384" width="11.42578125" style="1"/>
  </cols>
  <sheetData>
    <row r="1" spans="1:9" x14ac:dyDescent="0.25">
      <c r="A1" s="23" t="s">
        <v>106</v>
      </c>
    </row>
    <row r="3" spans="1:9" x14ac:dyDescent="0.25">
      <c r="A3" s="149"/>
      <c r="B3" s="146"/>
      <c r="C3" s="146"/>
      <c r="D3" s="146"/>
      <c r="E3" s="146"/>
      <c r="F3" s="146"/>
      <c r="G3" s="148" t="s">
        <v>109</v>
      </c>
      <c r="H3" s="147" t="s">
        <v>110</v>
      </c>
      <c r="I3" s="148" t="s">
        <v>40</v>
      </c>
    </row>
    <row r="4" spans="1:9" x14ac:dyDescent="0.25">
      <c r="A4" s="150" t="s">
        <v>9</v>
      </c>
      <c r="B4" s="151" t="s">
        <v>107</v>
      </c>
      <c r="C4" s="151"/>
      <c r="D4" s="152"/>
      <c r="E4" s="152"/>
      <c r="F4" s="152"/>
      <c r="G4" s="153" t="s">
        <v>115</v>
      </c>
      <c r="H4" s="152"/>
      <c r="I4" s="153"/>
    </row>
    <row r="5" spans="1:9" x14ac:dyDescent="0.25">
      <c r="A5" s="154" t="s">
        <v>10</v>
      </c>
      <c r="B5" s="155" t="s">
        <v>111</v>
      </c>
      <c r="C5" s="155"/>
      <c r="D5" s="156"/>
      <c r="E5" s="156"/>
      <c r="F5" s="156"/>
      <c r="G5" s="157" t="s">
        <v>115</v>
      </c>
      <c r="H5" s="156"/>
      <c r="I5" s="157"/>
    </row>
    <row r="6" spans="1:9" x14ac:dyDescent="0.25">
      <c r="A6" s="154" t="s">
        <v>11</v>
      </c>
      <c r="B6" s="155" t="s">
        <v>113</v>
      </c>
      <c r="C6" s="155"/>
      <c r="D6" s="156"/>
      <c r="E6" s="156"/>
      <c r="F6" s="156"/>
      <c r="G6" s="157"/>
      <c r="H6" s="156" t="s">
        <v>115</v>
      </c>
      <c r="I6" s="157"/>
    </row>
    <row r="7" spans="1:9" x14ac:dyDescent="0.25">
      <c r="A7" s="154" t="s">
        <v>41</v>
      </c>
      <c r="B7" s="155" t="s">
        <v>112</v>
      </c>
      <c r="C7" s="155"/>
      <c r="D7" s="156"/>
      <c r="E7" s="156"/>
      <c r="F7" s="156"/>
      <c r="G7" s="157"/>
      <c r="H7" s="156"/>
      <c r="I7" s="157" t="s">
        <v>115</v>
      </c>
    </row>
    <row r="8" spans="1:9" x14ac:dyDescent="0.25">
      <c r="A8" s="154" t="s">
        <v>43</v>
      </c>
      <c r="B8" s="155" t="s">
        <v>219</v>
      </c>
      <c r="C8" s="155"/>
      <c r="D8" s="156"/>
      <c r="E8" s="156"/>
      <c r="F8" s="156"/>
      <c r="G8" s="157" t="s">
        <v>115</v>
      </c>
      <c r="H8" s="156"/>
      <c r="I8" s="157"/>
    </row>
    <row r="9" spans="1:9" x14ac:dyDescent="0.25">
      <c r="A9" s="154" t="s">
        <v>45</v>
      </c>
      <c r="B9" s="155" t="s">
        <v>220</v>
      </c>
      <c r="C9" s="155"/>
      <c r="D9" s="156"/>
      <c r="E9" s="156"/>
      <c r="F9" s="156"/>
      <c r="G9" s="157"/>
      <c r="H9" s="156" t="s">
        <v>115</v>
      </c>
      <c r="I9" s="157"/>
    </row>
    <row r="10" spans="1:9" x14ac:dyDescent="0.25">
      <c r="A10" s="158" t="s">
        <v>108</v>
      </c>
      <c r="B10" s="159" t="s">
        <v>114</v>
      </c>
      <c r="C10" s="159"/>
      <c r="D10" s="160"/>
      <c r="E10" s="160"/>
      <c r="F10" s="160"/>
      <c r="G10" s="161" t="s">
        <v>115</v>
      </c>
      <c r="H10" s="160"/>
      <c r="I10" s="161"/>
    </row>
    <row r="11" spans="1:9" x14ac:dyDescent="0.25">
      <c r="G11" s="145"/>
      <c r="H11" s="145"/>
      <c r="I11" s="145"/>
    </row>
    <row r="12" spans="1:9" x14ac:dyDescent="0.25">
      <c r="A12" s="23" t="s">
        <v>119</v>
      </c>
      <c r="G12" s="145"/>
      <c r="H12" s="145"/>
      <c r="I12" s="145"/>
    </row>
    <row r="13" spans="1:9" x14ac:dyDescent="0.25">
      <c r="A13" s="1" t="s">
        <v>116</v>
      </c>
      <c r="G13" s="145"/>
      <c r="H13" s="145"/>
      <c r="I13" s="145"/>
    </row>
    <row r="14" spans="1:9" x14ac:dyDescent="0.25">
      <c r="A14" s="1" t="s">
        <v>118</v>
      </c>
      <c r="G14" s="145"/>
      <c r="H14" s="145"/>
      <c r="I14" s="145"/>
    </row>
    <row r="15" spans="1:9" x14ac:dyDescent="0.25">
      <c r="A15" s="1" t="s">
        <v>117</v>
      </c>
      <c r="G15" s="145"/>
      <c r="H15" s="145"/>
      <c r="I15" s="145"/>
    </row>
    <row r="16" spans="1:9" x14ac:dyDescent="0.25">
      <c r="G16" s="145"/>
      <c r="H16" s="145"/>
      <c r="I16" s="145"/>
    </row>
    <row r="17" spans="1:9" x14ac:dyDescent="0.25">
      <c r="G17" s="145"/>
      <c r="H17" s="145"/>
      <c r="I17" s="145"/>
    </row>
    <row r="18" spans="1:9" x14ac:dyDescent="0.25">
      <c r="A18" s="23" t="s">
        <v>120</v>
      </c>
      <c r="G18" s="145"/>
      <c r="H18" s="145"/>
      <c r="I18" s="145"/>
    </row>
    <row r="19" spans="1:9" x14ac:dyDescent="0.25">
      <c r="A19" s="23"/>
      <c r="G19" s="145"/>
      <c r="H19" s="145"/>
      <c r="I19" s="145"/>
    </row>
    <row r="20" spans="1:9" x14ac:dyDescent="0.25">
      <c r="A20" s="26" t="s">
        <v>5</v>
      </c>
      <c r="B20" s="27" t="s">
        <v>6</v>
      </c>
      <c r="C20" s="196" t="s">
        <v>175</v>
      </c>
      <c r="D20" s="198" t="s">
        <v>179</v>
      </c>
      <c r="E20" s="196" t="s">
        <v>3</v>
      </c>
      <c r="F20" s="198" t="s">
        <v>4</v>
      </c>
    </row>
    <row r="21" spans="1:9" x14ac:dyDescent="0.25">
      <c r="A21" s="30"/>
      <c r="B21" s="30"/>
      <c r="C21" s="197" t="s">
        <v>176</v>
      </c>
      <c r="D21" s="195" t="s">
        <v>180</v>
      </c>
      <c r="E21" s="197"/>
      <c r="F21" s="195"/>
    </row>
    <row r="22" spans="1:9" x14ac:dyDescent="0.25">
      <c r="A22" s="40">
        <v>1460</v>
      </c>
      <c r="B22" s="41" t="s">
        <v>21</v>
      </c>
      <c r="C22" s="37">
        <v>300000</v>
      </c>
      <c r="D22" s="61">
        <v>40000</v>
      </c>
      <c r="E22" s="61"/>
      <c r="F22" s="61">
        <f>SUM(C22:E22)</f>
        <v>340000</v>
      </c>
    </row>
    <row r="23" spans="1:9" x14ac:dyDescent="0.25">
      <c r="A23" s="40">
        <v>3100</v>
      </c>
      <c r="B23" s="41" t="s">
        <v>25</v>
      </c>
      <c r="C23" s="37">
        <v>-900000</v>
      </c>
      <c r="D23" s="61"/>
      <c r="E23" s="61">
        <f>SUM(C23:D23)</f>
        <v>-900000</v>
      </c>
      <c r="F23" s="61"/>
    </row>
    <row r="24" spans="1:9" x14ac:dyDescent="0.25">
      <c r="A24" s="90">
        <v>4300</v>
      </c>
      <c r="B24" s="144" t="s">
        <v>26</v>
      </c>
      <c r="C24" s="39">
        <v>500000</v>
      </c>
      <c r="D24" s="190">
        <v>-40000</v>
      </c>
      <c r="E24" s="190">
        <f>SUM(C24:D24)</f>
        <v>460000</v>
      </c>
      <c r="F24" s="190"/>
    </row>
    <row r="26" spans="1:9" x14ac:dyDescent="0.25">
      <c r="A26" s="1" t="s">
        <v>9</v>
      </c>
      <c r="B26" s="1" t="s">
        <v>121</v>
      </c>
    </row>
    <row r="27" spans="1:9" x14ac:dyDescent="0.25">
      <c r="A27" s="1" t="s">
        <v>10</v>
      </c>
      <c r="B27" s="1" t="s">
        <v>122</v>
      </c>
    </row>
    <row r="28" spans="1:9" x14ac:dyDescent="0.25">
      <c r="A28" s="1" t="s">
        <v>11</v>
      </c>
      <c r="B28" s="1" t="s">
        <v>123</v>
      </c>
    </row>
    <row r="29" spans="1:9" x14ac:dyDescent="0.25">
      <c r="A29" s="1" t="s">
        <v>41</v>
      </c>
      <c r="B29" s="1" t="s">
        <v>124</v>
      </c>
    </row>
    <row r="30" spans="1:9" x14ac:dyDescent="0.25">
      <c r="B30" s="1" t="s">
        <v>125</v>
      </c>
    </row>
    <row r="32" spans="1:9" x14ac:dyDescent="0.25">
      <c r="A32" s="23" t="s">
        <v>126</v>
      </c>
    </row>
    <row r="33" spans="1:6" x14ac:dyDescent="0.25">
      <c r="F33" s="164"/>
    </row>
    <row r="34" spans="1:6" x14ac:dyDescent="0.25">
      <c r="A34" s="1" t="s">
        <v>9</v>
      </c>
      <c r="B34" s="1" t="s">
        <v>127</v>
      </c>
      <c r="F34" s="163">
        <f>600*100</f>
        <v>60000</v>
      </c>
    </row>
    <row r="35" spans="1:6" x14ac:dyDescent="0.25">
      <c r="F35" s="165"/>
    </row>
    <row r="36" spans="1:6" x14ac:dyDescent="0.25">
      <c r="B36" s="1" t="s">
        <v>130</v>
      </c>
      <c r="F36" s="163">
        <f>500*100</f>
        <v>50000</v>
      </c>
    </row>
    <row r="38" spans="1:6" x14ac:dyDescent="0.25">
      <c r="A38" s="1" t="s">
        <v>10</v>
      </c>
      <c r="B38" s="1" t="s">
        <v>131</v>
      </c>
      <c r="F38" s="166" t="s">
        <v>128</v>
      </c>
    </row>
    <row r="40" spans="1:6" x14ac:dyDescent="0.25">
      <c r="B40" s="1" t="s">
        <v>129</v>
      </c>
      <c r="F40" s="163">
        <f>300*100</f>
        <v>30000</v>
      </c>
    </row>
    <row r="42" spans="1:6" x14ac:dyDescent="0.25">
      <c r="A42" s="1" t="s">
        <v>11</v>
      </c>
      <c r="B42" s="1" t="s">
        <v>132</v>
      </c>
      <c r="F42" s="163">
        <f>600*150</f>
        <v>90000</v>
      </c>
    </row>
    <row r="43" spans="1:6" x14ac:dyDescent="0.25">
      <c r="F43" s="162"/>
    </row>
    <row r="44" spans="1:6" x14ac:dyDescent="0.25">
      <c r="B44" s="1" t="s">
        <v>133</v>
      </c>
      <c r="F44" s="163">
        <f>800*100</f>
        <v>80000</v>
      </c>
    </row>
    <row r="45" spans="1:6" x14ac:dyDescent="0.25">
      <c r="F45" s="162"/>
    </row>
    <row r="46" spans="1:6" x14ac:dyDescent="0.25">
      <c r="B46" s="1" t="s">
        <v>134</v>
      </c>
      <c r="F46" s="163">
        <f>600*100</f>
        <v>60000</v>
      </c>
    </row>
    <row r="48" spans="1:6" x14ac:dyDescent="0.25">
      <c r="A48" s="1" t="s">
        <v>41</v>
      </c>
      <c r="B48" s="167" t="s">
        <v>135</v>
      </c>
    </row>
    <row r="49" spans="2:2" x14ac:dyDescent="0.25">
      <c r="B49" s="1" t="s">
        <v>136</v>
      </c>
    </row>
    <row r="51" spans="2:2" x14ac:dyDescent="0.25">
      <c r="B51" s="167" t="s">
        <v>137</v>
      </c>
    </row>
    <row r="52" spans="2:2" x14ac:dyDescent="0.25">
      <c r="B52" s="1" t="s">
        <v>198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&amp;COppgave 5.5 – 5.7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showGridLines="0" workbookViewId="0">
      <selection activeCell="O6" sqref="O6"/>
    </sheetView>
  </sheetViews>
  <sheetFormatPr baseColWidth="10" defaultRowHeight="15.75" x14ac:dyDescent="0.25"/>
  <cols>
    <col min="1" max="1" width="6.140625" style="25" bestFit="1" customWidth="1"/>
    <col min="2" max="2" width="17.85546875" style="25" customWidth="1"/>
    <col min="3" max="3" width="3.85546875" style="25" bestFit="1" customWidth="1"/>
    <col min="4" max="13" width="9.5703125" style="25" customWidth="1"/>
    <col min="14" max="16384" width="11.42578125" style="25"/>
  </cols>
  <sheetData>
    <row r="1" spans="1:13" x14ac:dyDescent="0.25">
      <c r="A1" s="76" t="s">
        <v>138</v>
      </c>
    </row>
    <row r="3" spans="1:13" x14ac:dyDescent="0.25">
      <c r="A3" s="25" t="s">
        <v>9</v>
      </c>
    </row>
    <row r="4" spans="1:13" x14ac:dyDescent="0.25">
      <c r="A4" s="48"/>
      <c r="B4" s="49"/>
      <c r="C4" s="50"/>
      <c r="D4" s="199">
        <v>1460</v>
      </c>
      <c r="E4" s="199">
        <v>1900</v>
      </c>
      <c r="F4" s="199">
        <v>1920</v>
      </c>
      <c r="G4" s="199">
        <v>2050</v>
      </c>
      <c r="H4" s="26">
        <v>2060</v>
      </c>
      <c r="I4" s="199">
        <v>3100</v>
      </c>
      <c r="J4" s="199">
        <v>4300</v>
      </c>
      <c r="K4" s="199">
        <v>6300</v>
      </c>
      <c r="L4" s="199">
        <v>6800</v>
      </c>
      <c r="M4" s="199">
        <v>7790</v>
      </c>
    </row>
    <row r="5" spans="1:13" ht="15.75" customHeight="1" x14ac:dyDescent="0.25">
      <c r="A5" s="51"/>
      <c r="B5" s="52"/>
      <c r="C5" s="53" t="s">
        <v>14</v>
      </c>
      <c r="D5" s="210" t="s">
        <v>201</v>
      </c>
      <c r="E5" s="209" t="s">
        <v>22</v>
      </c>
      <c r="F5" s="134" t="s">
        <v>182</v>
      </c>
      <c r="G5" s="209" t="s">
        <v>202</v>
      </c>
      <c r="H5" s="209" t="s">
        <v>204</v>
      </c>
      <c r="I5" s="209" t="s">
        <v>25</v>
      </c>
      <c r="J5" s="54" t="s">
        <v>26</v>
      </c>
      <c r="K5" s="54" t="s">
        <v>27</v>
      </c>
      <c r="L5" s="54" t="s">
        <v>206</v>
      </c>
      <c r="M5" s="54" t="s">
        <v>208</v>
      </c>
    </row>
    <row r="6" spans="1:13" x14ac:dyDescent="0.25">
      <c r="A6" s="55" t="s">
        <v>12</v>
      </c>
      <c r="B6" s="56" t="s">
        <v>13</v>
      </c>
      <c r="C6" s="57" t="s">
        <v>15</v>
      </c>
      <c r="D6" s="211" t="s">
        <v>200</v>
      </c>
      <c r="E6" s="200"/>
      <c r="F6" s="200" t="s">
        <v>183</v>
      </c>
      <c r="G6" s="200" t="s">
        <v>203</v>
      </c>
      <c r="H6" s="200" t="s">
        <v>205</v>
      </c>
      <c r="I6" s="200"/>
      <c r="J6" s="200"/>
      <c r="K6" s="200"/>
      <c r="L6" s="200" t="s">
        <v>207</v>
      </c>
      <c r="M6" s="200" t="s">
        <v>209</v>
      </c>
    </row>
    <row r="7" spans="1:13" x14ac:dyDescent="0.25">
      <c r="A7" s="58">
        <v>43678</v>
      </c>
      <c r="B7" s="59" t="s">
        <v>139</v>
      </c>
      <c r="C7" s="32"/>
      <c r="D7" s="33"/>
      <c r="E7" s="60"/>
      <c r="F7" s="60">
        <v>100000</v>
      </c>
      <c r="G7" s="60">
        <v>-100000</v>
      </c>
      <c r="H7" s="60"/>
      <c r="I7" s="60"/>
      <c r="J7" s="60"/>
      <c r="K7" s="60"/>
      <c r="L7" s="60"/>
      <c r="M7" s="60"/>
    </row>
    <row r="8" spans="1:13" x14ac:dyDescent="0.25">
      <c r="A8" s="34">
        <v>43682</v>
      </c>
      <c r="B8" s="35" t="s">
        <v>140</v>
      </c>
      <c r="C8" s="36">
        <v>1</v>
      </c>
      <c r="D8" s="37"/>
      <c r="E8" s="61"/>
      <c r="F8" s="61">
        <v>-60000</v>
      </c>
      <c r="G8" s="61"/>
      <c r="H8" s="61"/>
      <c r="I8" s="61"/>
      <c r="J8" s="61">
        <v>60000</v>
      </c>
      <c r="K8" s="61"/>
      <c r="L8" s="61"/>
      <c r="M8" s="61"/>
    </row>
    <row r="9" spans="1:13" x14ac:dyDescent="0.25">
      <c r="A9" s="34">
        <v>43687</v>
      </c>
      <c r="B9" s="35" t="s">
        <v>27</v>
      </c>
      <c r="C9" s="36">
        <v>2</v>
      </c>
      <c r="D9" s="37"/>
      <c r="E9" s="61"/>
      <c r="F9" s="61">
        <v>-10000</v>
      </c>
      <c r="G9" s="61"/>
      <c r="H9" s="61"/>
      <c r="I9" s="61"/>
      <c r="J9" s="61"/>
      <c r="K9" s="61">
        <v>10000</v>
      </c>
      <c r="L9" s="61"/>
      <c r="M9" s="61"/>
    </row>
    <row r="10" spans="1:13" x14ac:dyDescent="0.25">
      <c r="A10" s="34">
        <v>43692</v>
      </c>
      <c r="B10" s="62" t="s">
        <v>141</v>
      </c>
      <c r="C10" s="36">
        <v>3</v>
      </c>
      <c r="D10" s="37"/>
      <c r="E10" s="61">
        <v>2000</v>
      </c>
      <c r="F10" s="61">
        <v>23000</v>
      </c>
      <c r="G10" s="61"/>
      <c r="H10" s="61"/>
      <c r="I10" s="61">
        <v>-25000</v>
      </c>
      <c r="J10" s="61"/>
      <c r="K10" s="61"/>
      <c r="L10" s="61"/>
      <c r="M10" s="61"/>
    </row>
    <row r="11" spans="1:13" x14ac:dyDescent="0.25">
      <c r="A11" s="34">
        <v>43693</v>
      </c>
      <c r="B11" s="62" t="s">
        <v>28</v>
      </c>
      <c r="C11" s="36">
        <v>4</v>
      </c>
      <c r="D11" s="37"/>
      <c r="E11" s="61"/>
      <c r="F11" s="61">
        <v>-4500</v>
      </c>
      <c r="G11" s="61"/>
      <c r="H11" s="61"/>
      <c r="I11" s="61"/>
      <c r="J11" s="61"/>
      <c r="K11" s="61"/>
      <c r="L11" s="61">
        <v>4500</v>
      </c>
      <c r="M11" s="61"/>
    </row>
    <row r="12" spans="1:13" x14ac:dyDescent="0.25">
      <c r="A12" s="34">
        <v>43695</v>
      </c>
      <c r="B12" s="62" t="s">
        <v>142</v>
      </c>
      <c r="C12" s="36">
        <v>5</v>
      </c>
      <c r="D12" s="37"/>
      <c r="E12" s="61">
        <v>-1000</v>
      </c>
      <c r="F12" s="61"/>
      <c r="G12" s="61"/>
      <c r="H12" s="61"/>
      <c r="I12" s="61"/>
      <c r="J12" s="61"/>
      <c r="K12" s="61"/>
      <c r="L12" s="61"/>
      <c r="M12" s="61">
        <v>1000</v>
      </c>
    </row>
    <row r="13" spans="1:13" x14ac:dyDescent="0.25">
      <c r="A13" s="34">
        <v>43708</v>
      </c>
      <c r="B13" s="62" t="s">
        <v>141</v>
      </c>
      <c r="C13" s="36">
        <v>6</v>
      </c>
      <c r="D13" s="37"/>
      <c r="E13" s="61">
        <v>5000</v>
      </c>
      <c r="F13" s="61">
        <v>37000</v>
      </c>
      <c r="G13" s="61"/>
      <c r="H13" s="61"/>
      <c r="I13" s="61">
        <v>-42000</v>
      </c>
      <c r="J13" s="61"/>
      <c r="K13" s="61"/>
      <c r="L13" s="61"/>
      <c r="M13" s="61"/>
    </row>
    <row r="14" spans="1:13" x14ac:dyDescent="0.25">
      <c r="A14" s="34">
        <v>43708</v>
      </c>
      <c r="B14" s="62" t="s">
        <v>143</v>
      </c>
      <c r="C14" s="36">
        <v>7</v>
      </c>
      <c r="D14" s="37"/>
      <c r="E14" s="61"/>
      <c r="F14" s="61">
        <v>-10000</v>
      </c>
      <c r="G14" s="61"/>
      <c r="H14" s="61">
        <v>10000</v>
      </c>
      <c r="I14" s="61"/>
      <c r="J14" s="61"/>
      <c r="K14" s="61"/>
      <c r="L14" s="61"/>
      <c r="M14" s="61"/>
    </row>
    <row r="15" spans="1:13" x14ac:dyDescent="0.25">
      <c r="A15" s="34">
        <v>43708</v>
      </c>
      <c r="B15" s="62" t="s">
        <v>144</v>
      </c>
      <c r="C15" s="36">
        <v>8</v>
      </c>
      <c r="D15" s="37"/>
      <c r="E15" s="61">
        <v>-5000</v>
      </c>
      <c r="F15" s="61">
        <v>5000</v>
      </c>
      <c r="G15" s="61"/>
      <c r="H15" s="61"/>
      <c r="I15" s="61"/>
      <c r="J15" s="61"/>
      <c r="K15" s="61"/>
      <c r="L15" s="61"/>
      <c r="M15" s="61"/>
    </row>
    <row r="16" spans="1:13" x14ac:dyDescent="0.25">
      <c r="A16" s="34">
        <v>43708</v>
      </c>
      <c r="B16" s="62" t="s">
        <v>146</v>
      </c>
      <c r="C16" s="36">
        <v>9</v>
      </c>
      <c r="D16" s="37"/>
      <c r="E16" s="61"/>
      <c r="F16" s="61">
        <v>-40</v>
      </c>
      <c r="G16" s="61"/>
      <c r="H16" s="61"/>
      <c r="I16" s="61"/>
      <c r="J16" s="61"/>
      <c r="K16" s="61"/>
      <c r="L16" s="61"/>
      <c r="M16" s="61">
        <v>40</v>
      </c>
    </row>
    <row r="17" spans="1:13" s="66" customFormat="1" ht="20.25" x14ac:dyDescent="0.3">
      <c r="A17" s="63"/>
      <c r="B17" s="64" t="s">
        <v>1</v>
      </c>
      <c r="C17" s="64"/>
      <c r="D17" s="44">
        <f t="shared" ref="D17:M17" si="0">SUM(D7:D16)</f>
        <v>0</v>
      </c>
      <c r="E17" s="65">
        <f t="shared" si="0"/>
        <v>1000</v>
      </c>
      <c r="F17" s="65">
        <f t="shared" si="0"/>
        <v>80460</v>
      </c>
      <c r="G17" s="65">
        <f t="shared" si="0"/>
        <v>-100000</v>
      </c>
      <c r="H17" s="65">
        <f t="shared" si="0"/>
        <v>10000</v>
      </c>
      <c r="I17" s="65">
        <f t="shared" si="0"/>
        <v>-67000</v>
      </c>
      <c r="J17" s="65">
        <f t="shared" si="0"/>
        <v>60000</v>
      </c>
      <c r="K17" s="65">
        <f t="shared" si="0"/>
        <v>10000</v>
      </c>
      <c r="L17" s="65">
        <f t="shared" si="0"/>
        <v>4500</v>
      </c>
      <c r="M17" s="65">
        <f t="shared" si="0"/>
        <v>1040</v>
      </c>
    </row>
    <row r="19" spans="1:13" x14ac:dyDescent="0.25">
      <c r="A19" s="76" t="s">
        <v>153</v>
      </c>
    </row>
    <row r="20" spans="1:13" x14ac:dyDescent="0.25">
      <c r="A20" s="25" t="s">
        <v>199</v>
      </c>
    </row>
    <row r="21" spans="1:13" x14ac:dyDescent="0.25">
      <c r="A21" s="25" t="s">
        <v>154</v>
      </c>
    </row>
    <row r="22" spans="1:13" x14ac:dyDescent="0.25">
      <c r="A22" s="25" t="s">
        <v>155</v>
      </c>
    </row>
    <row r="31" spans="1:13" x14ac:dyDescent="0.25">
      <c r="A31" s="25" t="s">
        <v>10</v>
      </c>
    </row>
    <row r="32" spans="1:13" x14ac:dyDescent="0.25">
      <c r="A32" s="48"/>
      <c r="B32" s="67"/>
      <c r="C32" s="203" t="s">
        <v>210</v>
      </c>
      <c r="D32" s="198" t="s">
        <v>175</v>
      </c>
      <c r="E32" s="222" t="s">
        <v>2</v>
      </c>
      <c r="F32" s="223"/>
      <c r="G32" s="26" t="s">
        <v>3</v>
      </c>
      <c r="H32" s="26" t="s">
        <v>4</v>
      </c>
    </row>
    <row r="33" spans="1:8" x14ac:dyDescent="0.25">
      <c r="A33" s="55" t="s">
        <v>5</v>
      </c>
      <c r="B33" s="68" t="s">
        <v>6</v>
      </c>
      <c r="C33" s="201" t="s">
        <v>15</v>
      </c>
      <c r="D33" s="200" t="s">
        <v>176</v>
      </c>
      <c r="E33" s="197"/>
      <c r="F33" s="206"/>
      <c r="G33" s="200"/>
      <c r="H33" s="200"/>
    </row>
    <row r="34" spans="1:8" x14ac:dyDescent="0.25">
      <c r="A34" s="46">
        <v>1460</v>
      </c>
      <c r="B34" s="47" t="s">
        <v>21</v>
      </c>
      <c r="C34" s="204"/>
      <c r="D34" s="33"/>
      <c r="E34" s="60">
        <v>15000</v>
      </c>
      <c r="F34" s="60"/>
      <c r="G34" s="60"/>
      <c r="H34" s="60">
        <f>SUM(E34:G34)</f>
        <v>15000</v>
      </c>
    </row>
    <row r="35" spans="1:8" x14ac:dyDescent="0.25">
      <c r="A35" s="40">
        <v>1900</v>
      </c>
      <c r="B35" s="69" t="s">
        <v>22</v>
      </c>
      <c r="C35" s="70"/>
      <c r="D35" s="37">
        <f>E17</f>
        <v>1000</v>
      </c>
      <c r="E35" s="61"/>
      <c r="F35" s="61"/>
      <c r="G35" s="61"/>
      <c r="H35" s="61">
        <f>SUM(D35:G35)</f>
        <v>1000</v>
      </c>
    </row>
    <row r="36" spans="1:8" x14ac:dyDescent="0.25">
      <c r="A36" s="40">
        <v>1920</v>
      </c>
      <c r="B36" s="69" t="s">
        <v>16</v>
      </c>
      <c r="C36" s="70"/>
      <c r="D36" s="37">
        <f>F17</f>
        <v>80460</v>
      </c>
      <c r="E36" s="61"/>
      <c r="F36" s="61"/>
      <c r="G36" s="61"/>
      <c r="H36" s="61">
        <f t="shared" ref="H36:H37" si="1">SUM(D36:G36)</f>
        <v>80460</v>
      </c>
    </row>
    <row r="37" spans="1:8" x14ac:dyDescent="0.25">
      <c r="A37" s="40">
        <v>2050</v>
      </c>
      <c r="B37" s="69" t="s">
        <v>23</v>
      </c>
      <c r="C37" s="205" t="s">
        <v>145</v>
      </c>
      <c r="D37" s="37">
        <f>G17</f>
        <v>-100000</v>
      </c>
      <c r="E37" s="61">
        <v>10000</v>
      </c>
      <c r="F37" s="61">
        <f>-F44</f>
        <v>-6460</v>
      </c>
      <c r="G37" s="61"/>
      <c r="H37" s="61">
        <f t="shared" si="1"/>
        <v>-96460</v>
      </c>
    </row>
    <row r="38" spans="1:8" x14ac:dyDescent="0.25">
      <c r="A38" s="40">
        <v>2060</v>
      </c>
      <c r="B38" s="69" t="s">
        <v>24</v>
      </c>
      <c r="C38" s="205">
        <v>9</v>
      </c>
      <c r="D38" s="37">
        <f>H17</f>
        <v>10000</v>
      </c>
      <c r="E38" s="61">
        <v>-10000</v>
      </c>
      <c r="F38" s="61"/>
      <c r="G38" s="61"/>
      <c r="H38" s="61"/>
    </row>
    <row r="39" spans="1:8" x14ac:dyDescent="0.25">
      <c r="A39" s="40">
        <v>3100</v>
      </c>
      <c r="B39" s="69" t="s">
        <v>25</v>
      </c>
      <c r="C39" s="70"/>
      <c r="D39" s="37">
        <f>I17</f>
        <v>-67000</v>
      </c>
      <c r="E39" s="61"/>
      <c r="F39" s="61"/>
      <c r="G39" s="61">
        <f>SUM(D39:F39)</f>
        <v>-67000</v>
      </c>
      <c r="H39" s="61"/>
    </row>
    <row r="40" spans="1:8" x14ac:dyDescent="0.25">
      <c r="A40" s="40">
        <v>4300</v>
      </c>
      <c r="B40" s="69" t="s">
        <v>26</v>
      </c>
      <c r="C40" s="205"/>
      <c r="D40" s="37">
        <f>J17</f>
        <v>60000</v>
      </c>
      <c r="E40" s="61">
        <v>-15000</v>
      </c>
      <c r="F40" s="61"/>
      <c r="G40" s="61">
        <f t="shared" ref="G40:G43" si="2">SUM(D40:F40)</f>
        <v>45000</v>
      </c>
      <c r="H40" s="61"/>
    </row>
    <row r="41" spans="1:8" x14ac:dyDescent="0.25">
      <c r="A41" s="40">
        <v>6300</v>
      </c>
      <c r="B41" s="69" t="s">
        <v>27</v>
      </c>
      <c r="C41" s="70"/>
      <c r="D41" s="37">
        <f>K17</f>
        <v>10000</v>
      </c>
      <c r="E41" s="61"/>
      <c r="F41" s="61"/>
      <c r="G41" s="61">
        <f t="shared" si="2"/>
        <v>10000</v>
      </c>
      <c r="H41" s="61"/>
    </row>
    <row r="42" spans="1:8" x14ac:dyDescent="0.25">
      <c r="A42" s="40">
        <v>6800</v>
      </c>
      <c r="B42" s="69" t="s">
        <v>28</v>
      </c>
      <c r="C42" s="70"/>
      <c r="D42" s="37">
        <f>L17</f>
        <v>4500</v>
      </c>
      <c r="E42" s="61"/>
      <c r="F42" s="61"/>
      <c r="G42" s="61">
        <f t="shared" si="2"/>
        <v>4500</v>
      </c>
      <c r="H42" s="61"/>
    </row>
    <row r="43" spans="1:8" x14ac:dyDescent="0.25">
      <c r="A43" s="40">
        <v>7790</v>
      </c>
      <c r="B43" s="41" t="s">
        <v>29</v>
      </c>
      <c r="C43" s="70"/>
      <c r="D43" s="37">
        <f>M17</f>
        <v>1040</v>
      </c>
      <c r="E43" s="61"/>
      <c r="F43" s="61"/>
      <c r="G43" s="61">
        <f t="shared" si="2"/>
        <v>1040</v>
      </c>
      <c r="H43" s="61"/>
    </row>
    <row r="44" spans="1:8" x14ac:dyDescent="0.25">
      <c r="A44" s="71">
        <v>8800</v>
      </c>
      <c r="B44" s="72" t="s">
        <v>3</v>
      </c>
      <c r="C44" s="202">
        <v>10</v>
      </c>
      <c r="D44" s="73"/>
      <c r="E44" s="190"/>
      <c r="F44" s="190">
        <f>-SUM(G39:G43)</f>
        <v>6460</v>
      </c>
      <c r="G44" s="190">
        <f>F44</f>
        <v>6460</v>
      </c>
      <c r="H44" s="190"/>
    </row>
    <row r="45" spans="1:8" s="66" customFormat="1" ht="20.25" x14ac:dyDescent="0.3">
      <c r="A45" s="42"/>
      <c r="B45" s="43"/>
      <c r="C45" s="74"/>
      <c r="D45" s="44">
        <f t="shared" ref="D45:H45" si="3">SUM(D34:D44)</f>
        <v>0</v>
      </c>
      <c r="E45" s="65">
        <f t="shared" si="3"/>
        <v>0</v>
      </c>
      <c r="F45" s="65">
        <f t="shared" si="3"/>
        <v>0</v>
      </c>
      <c r="G45" s="65">
        <f t="shared" si="3"/>
        <v>0</v>
      </c>
      <c r="H45" s="65">
        <f t="shared" si="3"/>
        <v>0</v>
      </c>
    </row>
    <row r="47" spans="1:8" x14ac:dyDescent="0.25">
      <c r="B47" s="75" t="s">
        <v>30</v>
      </c>
      <c r="F47" s="76" t="s">
        <v>31</v>
      </c>
    </row>
    <row r="49" spans="1:13" x14ac:dyDescent="0.25">
      <c r="B49" s="25" t="s">
        <v>25</v>
      </c>
      <c r="D49" s="87">
        <f>-G39</f>
        <v>67000</v>
      </c>
      <c r="F49" s="78" t="s">
        <v>32</v>
      </c>
      <c r="G49" s="79"/>
      <c r="H49" s="80"/>
      <c r="I49" s="81"/>
      <c r="J49" s="81"/>
    </row>
    <row r="50" spans="1:13" x14ac:dyDescent="0.25">
      <c r="F50" s="25" t="s">
        <v>21</v>
      </c>
      <c r="G50" s="82"/>
      <c r="H50" s="80">
        <f>H34</f>
        <v>15000</v>
      </c>
      <c r="I50" s="81"/>
      <c r="J50" s="80"/>
    </row>
    <row r="51" spans="1:13" x14ac:dyDescent="0.25">
      <c r="B51" s="78" t="s">
        <v>33</v>
      </c>
      <c r="F51" s="25" t="s">
        <v>22</v>
      </c>
      <c r="G51" s="82"/>
      <c r="H51" s="84">
        <f>H35</f>
        <v>1000</v>
      </c>
      <c r="I51" s="81"/>
      <c r="J51" s="80"/>
    </row>
    <row r="52" spans="1:13" x14ac:dyDescent="0.25">
      <c r="B52" s="25" t="s">
        <v>34</v>
      </c>
      <c r="D52" s="83">
        <f>G40</f>
        <v>45000</v>
      </c>
      <c r="F52" s="25" t="s">
        <v>16</v>
      </c>
      <c r="G52" s="85"/>
      <c r="H52" s="80">
        <f>H36</f>
        <v>80460</v>
      </c>
      <c r="I52" s="81"/>
      <c r="J52" s="80"/>
    </row>
    <row r="53" spans="1:13" x14ac:dyDescent="0.25">
      <c r="B53" s="25" t="s">
        <v>27</v>
      </c>
      <c r="D53" s="83">
        <f>G41</f>
        <v>10000</v>
      </c>
      <c r="F53" s="25" t="s">
        <v>35</v>
      </c>
      <c r="G53" s="85"/>
      <c r="H53" s="86">
        <f>SUM(H50:H52)</f>
        <v>96460</v>
      </c>
      <c r="I53" s="81"/>
      <c r="J53" s="80"/>
    </row>
    <row r="54" spans="1:13" x14ac:dyDescent="0.25">
      <c r="B54" s="25" t="s">
        <v>28</v>
      </c>
      <c r="D54" s="83">
        <f>G42</f>
        <v>4500</v>
      </c>
      <c r="G54" s="79"/>
      <c r="H54" s="80"/>
      <c r="I54" s="81"/>
      <c r="J54" s="80"/>
    </row>
    <row r="55" spans="1:13" x14ac:dyDescent="0.25">
      <c r="B55" s="25" t="s">
        <v>36</v>
      </c>
      <c r="D55" s="83">
        <f>G43</f>
        <v>1040</v>
      </c>
      <c r="F55" s="78" t="s">
        <v>37</v>
      </c>
      <c r="G55" s="85"/>
      <c r="H55" s="80"/>
      <c r="I55" s="81"/>
      <c r="J55" s="80"/>
    </row>
    <row r="56" spans="1:13" x14ac:dyDescent="0.25">
      <c r="B56" s="25" t="s">
        <v>38</v>
      </c>
      <c r="D56" s="86">
        <f>SUM(D52:D55)</f>
        <v>60540</v>
      </c>
      <c r="F56" s="25" t="s">
        <v>23</v>
      </c>
      <c r="G56" s="85"/>
      <c r="H56" s="87">
        <f>-H37</f>
        <v>96460</v>
      </c>
      <c r="I56" s="81"/>
      <c r="J56" s="80"/>
    </row>
    <row r="57" spans="1:13" x14ac:dyDescent="0.25">
      <c r="G57" s="85"/>
      <c r="H57" s="80"/>
      <c r="I57" s="81"/>
      <c r="J57" s="80"/>
      <c r="M57" s="83"/>
    </row>
    <row r="58" spans="1:13" x14ac:dyDescent="0.25">
      <c r="B58" s="25" t="s">
        <v>3</v>
      </c>
      <c r="D58" s="87">
        <f>D49-D56</f>
        <v>6460</v>
      </c>
      <c r="G58" s="85"/>
      <c r="H58" s="80"/>
      <c r="I58" s="81"/>
      <c r="J58" s="80"/>
      <c r="M58" s="83"/>
    </row>
    <row r="59" spans="1:13" x14ac:dyDescent="0.25">
      <c r="G59" s="85"/>
      <c r="H59" s="80"/>
      <c r="I59" s="81"/>
      <c r="J59" s="80"/>
    </row>
    <row r="60" spans="1:13" x14ac:dyDescent="0.25">
      <c r="A60" s="25" t="s">
        <v>11</v>
      </c>
      <c r="D60" s="83"/>
      <c r="E60" s="83"/>
      <c r="F60" s="83"/>
      <c r="G60" s="85"/>
      <c r="H60" s="81"/>
      <c r="I60" s="81"/>
      <c r="J60" s="80"/>
    </row>
    <row r="61" spans="1:13" x14ac:dyDescent="0.25">
      <c r="A61" s="25">
        <v>1</v>
      </c>
      <c r="B61" s="25" t="s">
        <v>34</v>
      </c>
      <c r="D61" s="83">
        <f>D52</f>
        <v>45000</v>
      </c>
      <c r="E61" s="83"/>
      <c r="F61" s="83"/>
      <c r="G61" s="85"/>
      <c r="H61" s="81"/>
      <c r="I61" s="81"/>
      <c r="J61" s="80"/>
    </row>
    <row r="62" spans="1:13" x14ac:dyDescent="0.25">
      <c r="A62" s="25">
        <v>2</v>
      </c>
      <c r="B62" s="25" t="s">
        <v>39</v>
      </c>
      <c r="D62" s="86">
        <f>D40</f>
        <v>60000</v>
      </c>
      <c r="E62" s="83"/>
      <c r="F62" s="83"/>
      <c r="G62" s="85"/>
      <c r="H62" s="81"/>
      <c r="I62" s="81"/>
      <c r="J62" s="80"/>
    </row>
    <row r="63" spans="1:13" x14ac:dyDescent="0.25">
      <c r="A63" s="25">
        <v>3</v>
      </c>
      <c r="B63" s="25" t="s">
        <v>40</v>
      </c>
      <c r="D63" s="86">
        <f>D49</f>
        <v>67000</v>
      </c>
      <c r="E63" s="83"/>
      <c r="F63" s="83"/>
      <c r="G63" s="81"/>
      <c r="H63" s="81"/>
      <c r="I63" s="81"/>
      <c r="J63" s="80"/>
    </row>
    <row r="64" spans="1:13" x14ac:dyDescent="0.25">
      <c r="D64" s="83"/>
      <c r="E64" s="83"/>
      <c r="F64" s="83"/>
      <c r="G64" s="81"/>
      <c r="H64" s="81"/>
      <c r="I64" s="81"/>
      <c r="J64" s="81"/>
    </row>
    <row r="65" spans="1:12" x14ac:dyDescent="0.25">
      <c r="D65" s="83"/>
      <c r="E65" s="83"/>
      <c r="F65" s="83"/>
      <c r="G65" s="81"/>
      <c r="H65" s="81"/>
      <c r="I65" s="81"/>
      <c r="J65" s="80"/>
    </row>
    <row r="66" spans="1:12" x14ac:dyDescent="0.25">
      <c r="A66" s="25" t="s">
        <v>41</v>
      </c>
      <c r="B66" s="25" t="s">
        <v>42</v>
      </c>
      <c r="D66" s="87">
        <f>D49-D52</f>
        <v>22000</v>
      </c>
      <c r="E66" s="83"/>
      <c r="F66" s="83"/>
      <c r="G66" s="80"/>
      <c r="H66" s="80"/>
      <c r="I66" s="80"/>
      <c r="J66" s="80"/>
      <c r="K66" s="83"/>
      <c r="L66" s="83"/>
    </row>
    <row r="67" spans="1:12" x14ac:dyDescent="0.25">
      <c r="D67" s="83"/>
      <c r="E67" s="83"/>
      <c r="F67" s="83"/>
      <c r="G67" s="83"/>
      <c r="H67" s="83"/>
      <c r="I67" s="83"/>
      <c r="J67" s="83"/>
      <c r="K67" s="83"/>
      <c r="L67" s="83"/>
    </row>
    <row r="68" spans="1:12" x14ac:dyDescent="0.25">
      <c r="A68" s="25" t="s">
        <v>43</v>
      </c>
      <c r="B68" s="25" t="s">
        <v>44</v>
      </c>
      <c r="D68" s="87">
        <f>D58</f>
        <v>6460</v>
      </c>
      <c r="E68" s="83"/>
      <c r="F68" s="83"/>
      <c r="G68" s="83"/>
      <c r="H68" s="83"/>
      <c r="I68" s="83"/>
      <c r="J68" s="83"/>
      <c r="K68" s="83"/>
      <c r="L68" s="83"/>
    </row>
    <row r="69" spans="1:12" x14ac:dyDescent="0.25">
      <c r="D69" s="83"/>
      <c r="E69" s="83"/>
      <c r="F69" s="83"/>
      <c r="G69" s="83"/>
      <c r="H69" s="83"/>
      <c r="I69" s="83"/>
      <c r="J69" s="83"/>
      <c r="K69" s="83"/>
      <c r="L69" s="83"/>
    </row>
    <row r="70" spans="1:12" x14ac:dyDescent="0.25">
      <c r="A70" s="25" t="s">
        <v>45</v>
      </c>
      <c r="B70" s="25" t="s">
        <v>171</v>
      </c>
      <c r="D70" s="83"/>
      <c r="E70" s="83"/>
      <c r="F70" s="83"/>
      <c r="G70" s="83"/>
      <c r="H70" s="83"/>
      <c r="I70" s="83"/>
      <c r="J70" s="83"/>
      <c r="K70" s="83"/>
      <c r="L70" s="83"/>
    </row>
    <row r="71" spans="1:12" x14ac:dyDescent="0.25">
      <c r="B71" s="25" t="s">
        <v>147</v>
      </c>
      <c r="D71" s="83"/>
      <c r="E71" s="83"/>
      <c r="F71" s="83"/>
      <c r="G71" s="83"/>
      <c r="H71" s="83"/>
      <c r="I71" s="83"/>
      <c r="J71" s="83"/>
      <c r="K71" s="83"/>
      <c r="L71" s="83"/>
    </row>
    <row r="72" spans="1:12" x14ac:dyDescent="0.25">
      <c r="D72" s="83"/>
      <c r="E72" s="83"/>
      <c r="F72" s="83"/>
      <c r="G72" s="83"/>
      <c r="H72" s="83"/>
      <c r="I72" s="83"/>
      <c r="J72" s="83"/>
      <c r="K72" s="83"/>
      <c r="L72" s="83"/>
    </row>
  </sheetData>
  <mergeCells count="1">
    <mergeCell ref="E32:F32"/>
  </mergeCells>
  <pageMargins left="0.19685039370078741" right="0.19685039370078741" top="0.98425196850393704" bottom="0.98425196850393704" header="0.51181102362204722" footer="0.51181102362204722"/>
  <pageSetup paperSize="9" pageOrder="overThenDown" orientation="landscape" horizontalDpi="300" verticalDpi="300" r:id="rId1"/>
  <headerFooter alignWithMargins="0">
    <oddHeader>&amp;COppgave 5.8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workbookViewId="0">
      <selection activeCell="K13" sqref="K13"/>
    </sheetView>
  </sheetViews>
  <sheetFormatPr baseColWidth="10" defaultRowHeight="15" x14ac:dyDescent="0.2"/>
  <cols>
    <col min="1" max="1" width="6.7109375" style="24" customWidth="1"/>
    <col min="2" max="2" width="22.42578125" style="24" customWidth="1"/>
    <col min="3" max="10" width="9.7109375" style="24" customWidth="1"/>
    <col min="11" max="16384" width="11.42578125" style="24"/>
  </cols>
  <sheetData>
    <row r="1" spans="1:10" s="25" customFormat="1" ht="15.75" x14ac:dyDescent="0.25">
      <c r="A1" s="76" t="s">
        <v>148</v>
      </c>
    </row>
    <row r="2" spans="1:10" ht="15.75" x14ac:dyDescent="0.25">
      <c r="A2" s="25"/>
    </row>
    <row r="3" spans="1:10" s="25" customFormat="1" ht="15.75" x14ac:dyDescent="0.25">
      <c r="A3" s="25" t="s">
        <v>9</v>
      </c>
    </row>
    <row r="4" spans="1:10" s="25" customFormat="1" ht="15.75" x14ac:dyDescent="0.25">
      <c r="A4" s="76" t="s">
        <v>46</v>
      </c>
    </row>
    <row r="5" spans="1:10" s="25" customFormat="1" ht="15.75" x14ac:dyDescent="0.25">
      <c r="A5" s="88"/>
      <c r="B5" s="89"/>
      <c r="C5" s="198" t="s">
        <v>175</v>
      </c>
      <c r="D5" s="198" t="s">
        <v>179</v>
      </c>
      <c r="E5" s="198" t="s">
        <v>3</v>
      </c>
      <c r="F5" s="198" t="s">
        <v>4</v>
      </c>
    </row>
    <row r="6" spans="1:10" s="25" customFormat="1" ht="15.75" x14ac:dyDescent="0.25">
      <c r="A6" s="207" t="s">
        <v>5</v>
      </c>
      <c r="B6" s="68" t="s">
        <v>6</v>
      </c>
      <c r="C6" s="208" t="s">
        <v>176</v>
      </c>
      <c r="D6" s="208" t="s">
        <v>180</v>
      </c>
      <c r="E6" s="208"/>
      <c r="F6" s="208"/>
    </row>
    <row r="7" spans="1:10" s="25" customFormat="1" ht="15.75" x14ac:dyDescent="0.25">
      <c r="A7" s="40">
        <v>1790</v>
      </c>
      <c r="B7" s="69" t="s">
        <v>47</v>
      </c>
      <c r="C7" s="37"/>
      <c r="D7" s="61">
        <v>55000</v>
      </c>
      <c r="E7" s="61"/>
      <c r="F7" s="61">
        <f>SUM(D7:E7)</f>
        <v>55000</v>
      </c>
    </row>
    <row r="8" spans="1:10" s="25" customFormat="1" ht="15.75" x14ac:dyDescent="0.25">
      <c r="A8" s="90">
        <v>6340</v>
      </c>
      <c r="B8" s="91" t="s">
        <v>48</v>
      </c>
      <c r="C8" s="39">
        <v>60000</v>
      </c>
      <c r="D8" s="190">
        <v>-55000</v>
      </c>
      <c r="E8" s="190">
        <f>SUM(C8:D8)</f>
        <v>5000</v>
      </c>
      <c r="F8" s="190"/>
    </row>
    <row r="9" spans="1:10" s="25" customFormat="1" ht="15.75" x14ac:dyDescent="0.25"/>
    <row r="10" spans="1:10" ht="15.75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5" t="s">
        <v>10</v>
      </c>
      <c r="B11" s="25" t="s">
        <v>149</v>
      </c>
      <c r="C11" s="25"/>
      <c r="D11" s="87">
        <v>60000</v>
      </c>
      <c r="E11" s="25"/>
      <c r="F11" s="25"/>
      <c r="G11" s="25"/>
      <c r="H11" s="25"/>
      <c r="I11" s="25"/>
      <c r="J11" s="25"/>
    </row>
    <row r="12" spans="1:10" ht="15.75" x14ac:dyDescent="0.25">
      <c r="A12" s="25"/>
      <c r="B12" s="25" t="s">
        <v>150</v>
      </c>
      <c r="C12" s="25"/>
      <c r="D12" s="86">
        <v>5000</v>
      </c>
      <c r="E12" s="25"/>
      <c r="F12" s="25"/>
      <c r="G12" s="25"/>
      <c r="H12" s="25"/>
      <c r="I12" s="25"/>
      <c r="J12" s="25"/>
    </row>
    <row r="13" spans="1:10" ht="15.75" x14ac:dyDescent="0.25"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5.75" x14ac:dyDescent="0.25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5.75" x14ac:dyDescent="0.25">
      <c r="A15" s="76" t="s">
        <v>49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5.75" x14ac:dyDescent="0.25">
      <c r="A16" s="88"/>
      <c r="B16" s="89"/>
      <c r="C16" s="198" t="s">
        <v>175</v>
      </c>
      <c r="D16" s="198" t="s">
        <v>179</v>
      </c>
      <c r="E16" s="198" t="s">
        <v>3</v>
      </c>
      <c r="F16" s="198" t="s">
        <v>4</v>
      </c>
      <c r="G16" s="25"/>
      <c r="H16" s="25"/>
      <c r="I16" s="25"/>
      <c r="J16" s="25"/>
    </row>
    <row r="17" spans="1:10" ht="15.75" x14ac:dyDescent="0.25">
      <c r="A17" s="207" t="s">
        <v>5</v>
      </c>
      <c r="B17" s="68" t="s">
        <v>6</v>
      </c>
      <c r="C17" s="208" t="s">
        <v>176</v>
      </c>
      <c r="D17" s="208" t="s">
        <v>180</v>
      </c>
      <c r="E17" s="208"/>
      <c r="F17" s="208"/>
      <c r="G17" s="25"/>
      <c r="H17" s="25"/>
      <c r="I17" s="25"/>
      <c r="J17" s="25"/>
    </row>
    <row r="18" spans="1:10" ht="15.75" x14ac:dyDescent="0.25">
      <c r="A18" s="40">
        <v>1790</v>
      </c>
      <c r="B18" s="69" t="s">
        <v>47</v>
      </c>
      <c r="C18" s="37">
        <v>55000</v>
      </c>
      <c r="D18" s="61">
        <v>-7000</v>
      </c>
      <c r="E18" s="61"/>
      <c r="F18" s="61">
        <f>SUM(C18:E18)</f>
        <v>48000</v>
      </c>
      <c r="G18" s="25"/>
      <c r="H18" s="25"/>
      <c r="I18" s="25"/>
      <c r="J18" s="25"/>
    </row>
    <row r="19" spans="1:10" ht="15.75" x14ac:dyDescent="0.25">
      <c r="A19" s="90">
        <v>6340</v>
      </c>
      <c r="B19" s="91" t="s">
        <v>48</v>
      </c>
      <c r="C19" s="39"/>
      <c r="D19" s="190">
        <v>7000</v>
      </c>
      <c r="E19" s="190">
        <f>SUM(D19)</f>
        <v>7000</v>
      </c>
      <c r="F19" s="190"/>
      <c r="G19" s="25"/>
      <c r="H19" s="25"/>
      <c r="I19" s="25"/>
      <c r="J19" s="25"/>
    </row>
    <row r="20" spans="1:10" ht="15.75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2" spans="1:10" ht="15.75" x14ac:dyDescent="0.25">
      <c r="A22" s="25" t="s">
        <v>41</v>
      </c>
      <c r="B22" s="25" t="s">
        <v>151</v>
      </c>
      <c r="C22" s="25"/>
      <c r="D22" s="87">
        <v>0</v>
      </c>
      <c r="E22" s="25"/>
      <c r="F22" s="25"/>
      <c r="G22" s="25"/>
      <c r="H22" s="25"/>
      <c r="I22" s="25"/>
      <c r="J22" s="25"/>
    </row>
    <row r="23" spans="1:10" ht="15.75" x14ac:dyDescent="0.25">
      <c r="A23" s="25"/>
      <c r="B23" s="25" t="s">
        <v>152</v>
      </c>
      <c r="C23" s="25"/>
      <c r="D23" s="86">
        <v>7000</v>
      </c>
      <c r="E23" s="25"/>
      <c r="F23" s="25"/>
      <c r="G23" s="25"/>
      <c r="H23" s="25"/>
      <c r="I23" s="25"/>
      <c r="J23" s="25"/>
    </row>
    <row r="24" spans="1:10" ht="15.75" x14ac:dyDescent="0.25"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.75" x14ac:dyDescent="0.25"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5.75" x14ac:dyDescent="0.25"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5.75" x14ac:dyDescent="0.25"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5.75" x14ac:dyDescent="0.25"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5.75" x14ac:dyDescent="0.25"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5.75" x14ac:dyDescent="0.25"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5.75" x14ac:dyDescent="0.25"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5.75" x14ac:dyDescent="0.25">
      <c r="B32" s="25"/>
      <c r="C32" s="25"/>
      <c r="D32" s="25"/>
      <c r="E32" s="25"/>
      <c r="F32" s="25"/>
      <c r="G32" s="25"/>
      <c r="H32" s="25"/>
      <c r="I32" s="25"/>
      <c r="J32" s="25"/>
    </row>
    <row r="33" spans="2:10" ht="15.75" x14ac:dyDescent="0.25">
      <c r="B33" s="25"/>
      <c r="C33" s="25"/>
      <c r="D33" s="25"/>
      <c r="E33" s="25"/>
      <c r="F33" s="25"/>
      <c r="G33" s="25"/>
      <c r="H33" s="25"/>
      <c r="I33" s="25"/>
      <c r="J33" s="25"/>
    </row>
    <row r="34" spans="2:10" ht="15.75" x14ac:dyDescent="0.25">
      <c r="B34" s="25"/>
      <c r="C34" s="25"/>
      <c r="D34" s="25"/>
      <c r="E34" s="25"/>
      <c r="F34" s="25"/>
      <c r="G34" s="25"/>
      <c r="H34" s="25"/>
      <c r="I34" s="25"/>
      <c r="J34" s="25"/>
    </row>
    <row r="35" spans="2:10" ht="15.75" x14ac:dyDescent="0.25">
      <c r="B35" s="25"/>
      <c r="C35" s="25"/>
      <c r="D35" s="25"/>
      <c r="E35" s="25"/>
      <c r="F35" s="25"/>
      <c r="G35" s="25"/>
      <c r="H35" s="25"/>
      <c r="I35" s="25"/>
      <c r="J35" s="25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5.9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showZeros="0" topLeftCell="A6" workbookViewId="0">
      <selection activeCell="G34" sqref="G34"/>
    </sheetView>
  </sheetViews>
  <sheetFormatPr baseColWidth="10" defaultRowHeight="15.75" x14ac:dyDescent="0.25"/>
  <cols>
    <col min="1" max="1" width="6.7109375" style="25" bestFit="1" customWidth="1"/>
    <col min="2" max="2" width="22.28515625" style="25" bestFit="1" customWidth="1"/>
    <col min="3" max="3" width="3.5703125" style="25" customWidth="1"/>
    <col min="4" max="4" width="11.140625" style="25" bestFit="1" customWidth="1"/>
    <col min="5" max="5" width="11.140625" style="25" customWidth="1"/>
    <col min="6" max="13" width="9.7109375" style="25" customWidth="1"/>
    <col min="14" max="16384" width="11.42578125" style="25"/>
  </cols>
  <sheetData>
    <row r="1" spans="1:9" x14ac:dyDescent="0.25">
      <c r="A1" s="76" t="s">
        <v>156</v>
      </c>
    </row>
    <row r="2" spans="1:9" x14ac:dyDescent="0.25">
      <c r="A2" s="76"/>
    </row>
    <row r="3" spans="1:9" x14ac:dyDescent="0.25">
      <c r="A3" s="76" t="s">
        <v>50</v>
      </c>
    </row>
    <row r="4" spans="1:9" x14ac:dyDescent="0.25">
      <c r="A4" s="203" t="s">
        <v>12</v>
      </c>
      <c r="B4" s="27" t="s">
        <v>13</v>
      </c>
      <c r="C4" s="224" t="s">
        <v>51</v>
      </c>
      <c r="D4" s="213">
        <v>1700</v>
      </c>
      <c r="E4" s="213">
        <v>6300</v>
      </c>
    </row>
    <row r="5" spans="1:9" x14ac:dyDescent="0.25">
      <c r="A5" s="93"/>
      <c r="B5" s="94"/>
      <c r="C5" s="225"/>
      <c r="D5" s="209" t="s">
        <v>212</v>
      </c>
      <c r="E5" s="217" t="s">
        <v>27</v>
      </c>
    </row>
    <row r="6" spans="1:9" x14ac:dyDescent="0.25">
      <c r="A6" s="51"/>
      <c r="B6" s="95"/>
      <c r="C6" s="225"/>
      <c r="D6" s="54" t="s">
        <v>211</v>
      </c>
      <c r="E6" s="218"/>
    </row>
    <row r="7" spans="1:9" x14ac:dyDescent="0.25">
      <c r="A7" s="96"/>
      <c r="B7" s="97"/>
      <c r="C7" s="226"/>
      <c r="D7" s="214" t="s">
        <v>52</v>
      </c>
      <c r="E7" s="214"/>
    </row>
    <row r="8" spans="1:9" x14ac:dyDescent="0.25">
      <c r="A8" s="98">
        <v>37987</v>
      </c>
      <c r="B8" s="59" t="s">
        <v>53</v>
      </c>
      <c r="C8" s="99">
        <v>1</v>
      </c>
      <c r="D8" s="33">
        <v>18000</v>
      </c>
      <c r="E8" s="60"/>
    </row>
    <row r="9" spans="1:9" x14ac:dyDescent="0.25">
      <c r="A9" s="98" t="s">
        <v>54</v>
      </c>
      <c r="B9" s="59" t="s">
        <v>55</v>
      </c>
      <c r="C9" s="100">
        <v>2</v>
      </c>
      <c r="D9" s="101">
        <v>-18000</v>
      </c>
      <c r="E9" s="216">
        <v>18000</v>
      </c>
    </row>
    <row r="10" spans="1:9" x14ac:dyDescent="0.25">
      <c r="A10" s="102"/>
      <c r="B10" s="35" t="s">
        <v>56</v>
      </c>
      <c r="C10" s="103">
        <v>3</v>
      </c>
      <c r="D10" s="37"/>
      <c r="E10" s="61">
        <v>99000</v>
      </c>
    </row>
    <row r="11" spans="1:9" s="66" customFormat="1" ht="20.25" x14ac:dyDescent="0.3">
      <c r="A11" s="104" t="s">
        <v>57</v>
      </c>
      <c r="B11" s="64" t="s">
        <v>1</v>
      </c>
      <c r="C11" s="64"/>
      <c r="D11" s="44">
        <f>SUM(D8:D10)</f>
        <v>0</v>
      </c>
      <c r="E11" s="65">
        <f>SUM(E8:E10)</f>
        <v>117000</v>
      </c>
      <c r="F11" s="25"/>
      <c r="G11" s="25"/>
      <c r="H11" s="25"/>
      <c r="I11" s="25"/>
    </row>
    <row r="12" spans="1:9" x14ac:dyDescent="0.25">
      <c r="A12" s="76"/>
    </row>
    <row r="13" spans="1:9" x14ac:dyDescent="0.25">
      <c r="A13" s="25" t="s">
        <v>9</v>
      </c>
      <c r="B13" s="106"/>
      <c r="C13" s="106"/>
      <c r="D13" s="80"/>
      <c r="E13" s="107"/>
      <c r="F13" s="107"/>
      <c r="G13" s="107"/>
      <c r="H13" s="108"/>
    </row>
    <row r="14" spans="1:9" x14ac:dyDescent="0.25">
      <c r="A14" s="168">
        <v>1</v>
      </c>
      <c r="B14" s="106" t="s">
        <v>157</v>
      </c>
      <c r="C14" s="106"/>
      <c r="D14" s="80"/>
      <c r="E14" s="107"/>
      <c r="F14" s="107"/>
      <c r="G14" s="107"/>
      <c r="H14" s="108"/>
    </row>
    <row r="15" spans="1:9" x14ac:dyDescent="0.25">
      <c r="A15" s="168">
        <v>2</v>
      </c>
      <c r="B15" s="106" t="s">
        <v>213</v>
      </c>
      <c r="C15" s="106"/>
      <c r="D15" s="80"/>
      <c r="E15" s="107"/>
      <c r="F15" s="107"/>
      <c r="G15" s="107"/>
      <c r="H15" s="108"/>
    </row>
    <row r="16" spans="1:9" x14ac:dyDescent="0.25">
      <c r="A16" s="168"/>
      <c r="B16" s="106" t="s">
        <v>158</v>
      </c>
      <c r="C16" s="106"/>
      <c r="D16" s="80"/>
      <c r="E16" s="107"/>
      <c r="F16" s="107"/>
      <c r="G16" s="107"/>
      <c r="H16" s="108"/>
    </row>
    <row r="17" spans="1:8" x14ac:dyDescent="0.25">
      <c r="A17" s="168">
        <v>3</v>
      </c>
      <c r="B17" s="106" t="s">
        <v>159</v>
      </c>
      <c r="C17" s="106"/>
      <c r="D17" s="80"/>
      <c r="E17" s="107"/>
      <c r="F17" s="107"/>
      <c r="G17" s="107"/>
      <c r="H17" s="108"/>
    </row>
    <row r="18" spans="1:8" x14ac:dyDescent="0.25">
      <c r="A18" s="168"/>
      <c r="B18" s="106" t="s">
        <v>160</v>
      </c>
      <c r="C18" s="106"/>
      <c r="D18" s="80"/>
      <c r="E18" s="107"/>
      <c r="F18" s="107"/>
      <c r="G18" s="107"/>
      <c r="H18" s="108"/>
    </row>
    <row r="19" spans="1:8" x14ac:dyDescent="0.25">
      <c r="A19" s="168"/>
      <c r="B19" s="106"/>
      <c r="C19" s="106"/>
      <c r="D19" s="80"/>
      <c r="E19" s="107"/>
      <c r="F19" s="107"/>
      <c r="G19" s="107"/>
      <c r="H19" s="108"/>
    </row>
    <row r="20" spans="1:8" x14ac:dyDescent="0.25">
      <c r="A20" s="25" t="s">
        <v>10</v>
      </c>
    </row>
    <row r="21" spans="1:8" x14ac:dyDescent="0.25">
      <c r="A21" s="76" t="s">
        <v>58</v>
      </c>
    </row>
    <row r="22" spans="1:8" x14ac:dyDescent="0.25">
      <c r="A22" s="92" t="s">
        <v>5</v>
      </c>
      <c r="B22" s="109" t="s">
        <v>6</v>
      </c>
      <c r="C22" s="110"/>
      <c r="D22" s="212" t="s">
        <v>175</v>
      </c>
      <c r="E22" s="198" t="s">
        <v>2</v>
      </c>
      <c r="F22" s="198" t="s">
        <v>3</v>
      </c>
      <c r="G22" s="198" t="s">
        <v>4</v>
      </c>
    </row>
    <row r="23" spans="1:8" x14ac:dyDescent="0.25">
      <c r="A23" s="96"/>
      <c r="B23" s="96"/>
      <c r="C23" s="111"/>
      <c r="D23" s="214" t="s">
        <v>176</v>
      </c>
      <c r="E23" s="214"/>
      <c r="F23" s="214"/>
      <c r="G23" s="214"/>
    </row>
    <row r="24" spans="1:8" x14ac:dyDescent="0.25">
      <c r="A24" s="46">
        <v>1700</v>
      </c>
      <c r="B24" s="112" t="s">
        <v>59</v>
      </c>
      <c r="C24" s="113"/>
      <c r="D24" s="37">
        <v>0</v>
      </c>
      <c r="E24" s="61">
        <v>9000</v>
      </c>
      <c r="F24" s="37"/>
      <c r="G24" s="61">
        <f>SUM(D24:F24)</f>
        <v>9000</v>
      </c>
    </row>
    <row r="25" spans="1:8" x14ac:dyDescent="0.25">
      <c r="A25" s="90">
        <v>6300</v>
      </c>
      <c r="B25" s="91" t="s">
        <v>27</v>
      </c>
      <c r="C25" s="114"/>
      <c r="D25" s="39">
        <v>117000</v>
      </c>
      <c r="E25" s="190">
        <v>-9000</v>
      </c>
      <c r="F25" s="39">
        <f>SUM(D25:E25)</f>
        <v>108000</v>
      </c>
      <c r="G25" s="190"/>
    </row>
    <row r="26" spans="1:8" x14ac:dyDescent="0.25">
      <c r="B26" s="81"/>
      <c r="C26" s="81"/>
    </row>
    <row r="27" spans="1:8" x14ac:dyDescent="0.25">
      <c r="B27" s="81"/>
      <c r="C27" s="81"/>
    </row>
    <row r="28" spans="1:8" x14ac:dyDescent="0.25">
      <c r="B28" s="81"/>
      <c r="C28" s="81"/>
    </row>
    <row r="29" spans="1:8" x14ac:dyDescent="0.25">
      <c r="B29" s="81"/>
      <c r="C29" s="81"/>
    </row>
    <row r="30" spans="1:8" x14ac:dyDescent="0.25">
      <c r="B30" s="81"/>
      <c r="C30" s="81"/>
    </row>
    <row r="31" spans="1:8" x14ac:dyDescent="0.25">
      <c r="B31" s="81"/>
      <c r="C31" s="81"/>
    </row>
    <row r="32" spans="1:8" x14ac:dyDescent="0.25">
      <c r="A32" s="25" t="s">
        <v>11</v>
      </c>
      <c r="B32" s="81"/>
      <c r="C32" s="81"/>
    </row>
    <row r="33" spans="1:11" x14ac:dyDescent="0.25">
      <c r="A33" s="76" t="s">
        <v>60</v>
      </c>
      <c r="B33" s="81"/>
      <c r="C33" s="81"/>
    </row>
    <row r="34" spans="1:11" x14ac:dyDescent="0.25">
      <c r="A34" s="26" t="s">
        <v>12</v>
      </c>
      <c r="B34" s="115" t="s">
        <v>13</v>
      </c>
      <c r="C34" s="116"/>
      <c r="D34" s="213">
        <v>1700</v>
      </c>
      <c r="E34" s="213">
        <v>6300</v>
      </c>
    </row>
    <row r="35" spans="1:11" x14ac:dyDescent="0.25">
      <c r="A35" s="117"/>
      <c r="B35" s="118"/>
      <c r="C35" s="119"/>
      <c r="D35" s="209" t="s">
        <v>212</v>
      </c>
      <c r="E35" s="217" t="s">
        <v>27</v>
      </c>
    </row>
    <row r="36" spans="1:11" ht="15.75" customHeight="1" x14ac:dyDescent="0.25">
      <c r="A36" s="120"/>
      <c r="B36" s="121"/>
      <c r="C36" s="122"/>
      <c r="D36" s="54" t="s">
        <v>211</v>
      </c>
      <c r="E36" s="218"/>
    </row>
    <row r="37" spans="1:11" x14ac:dyDescent="0.25">
      <c r="A37" s="97"/>
      <c r="B37" s="77"/>
      <c r="C37" s="111"/>
      <c r="D37" s="214" t="s">
        <v>52</v>
      </c>
      <c r="E37" s="214"/>
    </row>
    <row r="38" spans="1:11" x14ac:dyDescent="0.25">
      <c r="A38" s="98">
        <v>37987</v>
      </c>
      <c r="B38" s="47" t="s">
        <v>53</v>
      </c>
      <c r="C38" s="123"/>
      <c r="D38" s="33">
        <v>9000</v>
      </c>
      <c r="E38" s="60"/>
    </row>
    <row r="39" spans="1:11" x14ac:dyDescent="0.25">
      <c r="A39" s="98">
        <v>43467</v>
      </c>
      <c r="B39" s="47" t="s">
        <v>161</v>
      </c>
      <c r="C39" s="123"/>
      <c r="D39" s="101">
        <v>-9000</v>
      </c>
      <c r="E39" s="216">
        <f>D38</f>
        <v>9000</v>
      </c>
    </row>
    <row r="40" spans="1:11" x14ac:dyDescent="0.25">
      <c r="A40" s="102"/>
      <c r="B40" s="69" t="s">
        <v>162</v>
      </c>
      <c r="C40" s="124"/>
      <c r="D40" s="37"/>
      <c r="E40" s="61">
        <v>126000</v>
      </c>
    </row>
    <row r="41" spans="1:11" s="66" customFormat="1" ht="20.25" x14ac:dyDescent="0.3">
      <c r="A41" s="104" t="s">
        <v>57</v>
      </c>
      <c r="B41" s="125" t="s">
        <v>1</v>
      </c>
      <c r="C41" s="126"/>
      <c r="D41" s="44">
        <f>SUM(D38:D40)</f>
        <v>0</v>
      </c>
      <c r="E41" s="65">
        <f>SUM(E38:E40)</f>
        <v>135000</v>
      </c>
      <c r="F41" s="25"/>
      <c r="G41" s="25"/>
      <c r="H41" s="25"/>
      <c r="I41" s="25"/>
      <c r="J41" s="25"/>
      <c r="K41" s="25"/>
    </row>
    <row r="42" spans="1:11" x14ac:dyDescent="0.25">
      <c r="B42" s="81"/>
      <c r="C42" s="81"/>
    </row>
    <row r="43" spans="1:11" x14ac:dyDescent="0.25">
      <c r="A43" s="76" t="s">
        <v>61</v>
      </c>
      <c r="B43" s="81"/>
      <c r="C43" s="81"/>
    </row>
    <row r="44" spans="1:11" x14ac:dyDescent="0.25">
      <c r="A44" s="88"/>
      <c r="B44" s="89"/>
      <c r="C44" s="127"/>
      <c r="D44" s="198" t="s">
        <v>175</v>
      </c>
      <c r="E44" s="198" t="s">
        <v>2</v>
      </c>
      <c r="F44" s="198" t="s">
        <v>3</v>
      </c>
      <c r="G44" s="198" t="s">
        <v>4</v>
      </c>
    </row>
    <row r="45" spans="1:11" x14ac:dyDescent="0.25">
      <c r="A45" s="55" t="s">
        <v>5</v>
      </c>
      <c r="B45" s="68" t="s">
        <v>6</v>
      </c>
      <c r="C45" s="128"/>
      <c r="D45" s="214" t="s">
        <v>176</v>
      </c>
      <c r="E45" s="214"/>
      <c r="F45" s="214"/>
      <c r="G45" s="214"/>
    </row>
    <row r="46" spans="1:11" x14ac:dyDescent="0.25">
      <c r="A46" s="40">
        <v>1700</v>
      </c>
      <c r="B46" s="69" t="s">
        <v>59</v>
      </c>
      <c r="C46" s="129"/>
      <c r="D46" s="37">
        <f>D41</f>
        <v>0</v>
      </c>
      <c r="E46" s="61">
        <v>27000</v>
      </c>
      <c r="F46" s="61"/>
      <c r="G46" s="61">
        <f>SUM(D46:F46)</f>
        <v>27000</v>
      </c>
    </row>
    <row r="47" spans="1:11" x14ac:dyDescent="0.25">
      <c r="A47" s="90">
        <v>6300</v>
      </c>
      <c r="B47" s="91" t="s">
        <v>27</v>
      </c>
      <c r="C47" s="114"/>
      <c r="D47" s="39">
        <f>E41</f>
        <v>135000</v>
      </c>
      <c r="E47" s="190">
        <v>-27000</v>
      </c>
      <c r="F47" s="190">
        <f>SUM(D47:E47)</f>
        <v>108000</v>
      </c>
      <c r="G47" s="190"/>
    </row>
  </sheetData>
  <mergeCells count="1">
    <mergeCell ref="C4:C7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&amp;COppgave 5.10</oddHeader>
    <oddFooter>&amp;CSide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showZeros="0" topLeftCell="A23" workbookViewId="0">
      <selection activeCell="G8" sqref="G8"/>
    </sheetView>
  </sheetViews>
  <sheetFormatPr baseColWidth="10" defaultRowHeight="15.75" x14ac:dyDescent="0.25"/>
  <cols>
    <col min="1" max="1" width="6.7109375" style="25" bestFit="1" customWidth="1"/>
    <col min="2" max="2" width="22.28515625" style="25" bestFit="1" customWidth="1"/>
    <col min="3" max="12" width="9.7109375" style="25" customWidth="1"/>
    <col min="13" max="16384" width="11.42578125" style="25"/>
  </cols>
  <sheetData>
    <row r="1" spans="1:13" x14ac:dyDescent="0.25">
      <c r="A1" s="76" t="s">
        <v>163</v>
      </c>
    </row>
    <row r="3" spans="1:13" x14ac:dyDescent="0.25">
      <c r="A3" s="25" t="s">
        <v>9</v>
      </c>
      <c r="I3" s="169"/>
      <c r="J3" s="169"/>
      <c r="K3" s="169"/>
    </row>
    <row r="4" spans="1:13" x14ac:dyDescent="0.25">
      <c r="A4" s="76" t="s">
        <v>50</v>
      </c>
      <c r="I4" s="169"/>
      <c r="J4" s="169"/>
      <c r="K4" s="169"/>
    </row>
    <row r="5" spans="1:13" x14ac:dyDescent="0.25">
      <c r="A5" s="26" t="s">
        <v>12</v>
      </c>
      <c r="B5" s="130" t="s">
        <v>13</v>
      </c>
      <c r="C5" s="219">
        <v>2950</v>
      </c>
      <c r="D5" s="213">
        <v>8150</v>
      </c>
      <c r="G5" s="169"/>
      <c r="H5" s="169"/>
      <c r="I5" s="169"/>
    </row>
    <row r="6" spans="1:13" x14ac:dyDescent="0.25">
      <c r="A6" s="117"/>
      <c r="B6" s="119"/>
      <c r="C6" s="215" t="s">
        <v>215</v>
      </c>
      <c r="D6" s="209" t="s">
        <v>216</v>
      </c>
      <c r="G6" s="169"/>
      <c r="H6" s="169"/>
      <c r="I6" s="169"/>
    </row>
    <row r="7" spans="1:13" x14ac:dyDescent="0.25">
      <c r="A7" s="97"/>
      <c r="B7" s="131"/>
      <c r="C7" s="197" t="s">
        <v>214</v>
      </c>
      <c r="D7" s="214" t="s">
        <v>217</v>
      </c>
      <c r="G7" s="169"/>
      <c r="H7" s="169"/>
      <c r="I7" s="169"/>
    </row>
    <row r="8" spans="1:13" x14ac:dyDescent="0.25">
      <c r="A8" s="98">
        <v>37987</v>
      </c>
      <c r="B8" s="59" t="s">
        <v>53</v>
      </c>
      <c r="C8" s="33">
        <v>-27000</v>
      </c>
      <c r="D8" s="60"/>
      <c r="G8" s="169"/>
      <c r="H8" s="169"/>
      <c r="I8" s="169"/>
    </row>
    <row r="9" spans="1:13" x14ac:dyDescent="0.25">
      <c r="A9" s="98" t="s">
        <v>54</v>
      </c>
      <c r="B9" s="59" t="s">
        <v>55</v>
      </c>
      <c r="C9" s="101">
        <v>27000</v>
      </c>
      <c r="D9" s="216">
        <v>-27000</v>
      </c>
      <c r="G9" s="169"/>
      <c r="H9" s="169"/>
      <c r="I9" s="169"/>
    </row>
    <row r="10" spans="1:13" x14ac:dyDescent="0.25">
      <c r="A10" s="102"/>
      <c r="B10" s="35" t="s">
        <v>64</v>
      </c>
      <c r="C10" s="37"/>
      <c r="D10" s="61">
        <v>310000</v>
      </c>
      <c r="G10" s="169"/>
      <c r="H10" s="169"/>
      <c r="I10" s="169"/>
    </row>
    <row r="11" spans="1:13" s="66" customFormat="1" ht="20.25" x14ac:dyDescent="0.3">
      <c r="A11" s="104" t="s">
        <v>57</v>
      </c>
      <c r="B11" s="64" t="s">
        <v>1</v>
      </c>
      <c r="C11" s="44">
        <f>SUM(C8:C10)</f>
        <v>0</v>
      </c>
      <c r="D11" s="65">
        <f>SUM(D8:D10)</f>
        <v>283000</v>
      </c>
      <c r="E11" s="25"/>
      <c r="F11" s="25"/>
      <c r="G11" s="169"/>
      <c r="H11" s="169"/>
      <c r="I11" s="169"/>
      <c r="J11" s="25"/>
      <c r="K11" s="25"/>
      <c r="L11" s="25"/>
      <c r="M11" s="25"/>
    </row>
    <row r="12" spans="1:13" x14ac:dyDescent="0.25">
      <c r="A12" s="105"/>
      <c r="B12" s="106"/>
      <c r="C12" s="80"/>
      <c r="D12" s="107"/>
      <c r="E12" s="107"/>
      <c r="F12" s="107"/>
      <c r="G12" s="108"/>
    </row>
    <row r="13" spans="1:13" x14ac:dyDescent="0.25">
      <c r="A13" s="170" t="s">
        <v>164</v>
      </c>
      <c r="B13" s="106"/>
      <c r="C13" s="80"/>
      <c r="D13" s="107"/>
      <c r="E13" s="107"/>
      <c r="F13" s="107"/>
      <c r="G13" s="108"/>
    </row>
    <row r="14" spans="1:13" x14ac:dyDescent="0.25">
      <c r="A14" s="171">
        <v>1</v>
      </c>
      <c r="B14" s="106" t="s">
        <v>172</v>
      </c>
      <c r="C14" s="80"/>
      <c r="D14" s="107"/>
      <c r="E14" s="107"/>
      <c r="F14" s="107"/>
      <c r="G14" s="108"/>
    </row>
    <row r="15" spans="1:13" x14ac:dyDescent="0.25">
      <c r="A15" s="171">
        <v>2</v>
      </c>
      <c r="B15" s="106" t="s">
        <v>165</v>
      </c>
      <c r="C15" s="80"/>
      <c r="D15" s="107"/>
      <c r="E15" s="107"/>
      <c r="F15" s="107"/>
      <c r="G15" s="108"/>
    </row>
    <row r="16" spans="1:13" x14ac:dyDescent="0.25">
      <c r="A16" s="171">
        <v>3</v>
      </c>
      <c r="B16" s="106" t="s">
        <v>173</v>
      </c>
      <c r="C16" s="80"/>
      <c r="D16" s="107"/>
      <c r="E16" s="107"/>
      <c r="F16" s="107"/>
      <c r="G16" s="108"/>
    </row>
    <row r="17" spans="1:7" x14ac:dyDescent="0.25">
      <c r="A17" s="105"/>
      <c r="B17" s="106"/>
      <c r="C17" s="80"/>
      <c r="D17" s="107"/>
      <c r="E17" s="107"/>
      <c r="F17" s="107"/>
      <c r="G17" s="108"/>
    </row>
    <row r="18" spans="1:7" x14ac:dyDescent="0.25">
      <c r="A18" s="25" t="s">
        <v>10</v>
      </c>
      <c r="B18" s="106"/>
      <c r="C18" s="80"/>
      <c r="D18" s="107"/>
      <c r="E18" s="107"/>
      <c r="F18" s="107"/>
      <c r="G18" s="108"/>
    </row>
    <row r="19" spans="1:7" x14ac:dyDescent="0.25">
      <c r="A19" s="25" t="s">
        <v>218</v>
      </c>
      <c r="B19" s="106"/>
      <c r="C19" s="80"/>
      <c r="D19" s="107"/>
      <c r="E19" s="107"/>
      <c r="F19" s="107"/>
      <c r="G19" s="172">
        <f>7500000*0.04/12</f>
        <v>25000</v>
      </c>
    </row>
    <row r="21" spans="1:7" x14ac:dyDescent="0.25">
      <c r="A21" s="76" t="s">
        <v>58</v>
      </c>
    </row>
    <row r="22" spans="1:7" x14ac:dyDescent="0.25">
      <c r="A22" s="26" t="s">
        <v>5</v>
      </c>
      <c r="B22" s="130" t="s">
        <v>6</v>
      </c>
      <c r="C22" s="220" t="s">
        <v>175</v>
      </c>
      <c r="D22" s="221" t="s">
        <v>179</v>
      </c>
      <c r="E22" s="221" t="s">
        <v>3</v>
      </c>
      <c r="F22" s="221" t="s">
        <v>4</v>
      </c>
    </row>
    <row r="23" spans="1:7" x14ac:dyDescent="0.25">
      <c r="A23" s="97"/>
      <c r="B23" s="131"/>
      <c r="C23" s="189" t="s">
        <v>176</v>
      </c>
      <c r="D23" s="189" t="s">
        <v>180</v>
      </c>
      <c r="E23" s="189"/>
      <c r="F23" s="189"/>
    </row>
    <row r="24" spans="1:7" x14ac:dyDescent="0.25">
      <c r="A24" s="46">
        <v>2950</v>
      </c>
      <c r="B24" s="132" t="s">
        <v>62</v>
      </c>
      <c r="C24" s="61"/>
      <c r="D24" s="61">
        <f>-25000</f>
        <v>-25000</v>
      </c>
      <c r="E24" s="61"/>
      <c r="F24" s="61">
        <f>SUM(D24:E24)</f>
        <v>-25000</v>
      </c>
    </row>
    <row r="25" spans="1:7" x14ac:dyDescent="0.25">
      <c r="A25" s="90">
        <v>8150</v>
      </c>
      <c r="B25" s="91" t="s">
        <v>63</v>
      </c>
      <c r="C25" s="190">
        <f>D11</f>
        <v>283000</v>
      </c>
      <c r="D25" s="190">
        <v>25000</v>
      </c>
      <c r="E25" s="190">
        <f>C25-D25</f>
        <v>258000</v>
      </c>
      <c r="F25" s="190"/>
    </row>
    <row r="31" spans="1:7" x14ac:dyDescent="0.25">
      <c r="A31" s="25" t="s">
        <v>11</v>
      </c>
    </row>
    <row r="33" spans="1:12" x14ac:dyDescent="0.25">
      <c r="A33" s="76" t="s">
        <v>60</v>
      </c>
    </row>
    <row r="34" spans="1:12" x14ac:dyDescent="0.25">
      <c r="A34" s="26" t="s">
        <v>12</v>
      </c>
      <c r="B34" s="130" t="s">
        <v>13</v>
      </c>
      <c r="C34" s="219">
        <v>2950</v>
      </c>
      <c r="D34" s="213">
        <v>8150</v>
      </c>
    </row>
    <row r="35" spans="1:12" x14ac:dyDescent="0.25">
      <c r="A35" s="117"/>
      <c r="B35" s="119"/>
      <c r="C35" s="215" t="s">
        <v>215</v>
      </c>
      <c r="D35" s="209" t="s">
        <v>216</v>
      </c>
    </row>
    <row r="36" spans="1:12" x14ac:dyDescent="0.25">
      <c r="A36" s="97"/>
      <c r="B36" s="131"/>
      <c r="C36" s="197" t="s">
        <v>214</v>
      </c>
      <c r="D36" s="214" t="s">
        <v>217</v>
      </c>
    </row>
    <row r="37" spans="1:12" x14ac:dyDescent="0.25">
      <c r="A37" s="98">
        <v>37987</v>
      </c>
      <c r="B37" s="59" t="s">
        <v>53</v>
      </c>
      <c r="C37" s="33">
        <f>F24</f>
        <v>-25000</v>
      </c>
      <c r="D37" s="60"/>
    </row>
    <row r="38" spans="1:12" x14ac:dyDescent="0.25">
      <c r="A38" s="98" t="s">
        <v>54</v>
      </c>
      <c r="B38" s="59" t="s">
        <v>55</v>
      </c>
      <c r="C38" s="101">
        <v>25000</v>
      </c>
      <c r="D38" s="216">
        <v>-25000</v>
      </c>
    </row>
    <row r="39" spans="1:12" x14ac:dyDescent="0.25">
      <c r="A39" s="102"/>
      <c r="B39" s="35" t="s">
        <v>64</v>
      </c>
      <c r="C39" s="37"/>
      <c r="D39" s="61">
        <v>285000</v>
      </c>
    </row>
    <row r="40" spans="1:12" s="66" customFormat="1" ht="20.25" x14ac:dyDescent="0.3">
      <c r="A40" s="104" t="s">
        <v>57</v>
      </c>
      <c r="B40" s="64" t="s">
        <v>1</v>
      </c>
      <c r="C40" s="44">
        <f>SUM(C37:C39)</f>
        <v>0</v>
      </c>
      <c r="D40" s="65">
        <f>SUM(D37:D39)</f>
        <v>260000</v>
      </c>
      <c r="E40" s="25"/>
      <c r="F40" s="25"/>
      <c r="G40" s="25"/>
      <c r="H40" s="25"/>
      <c r="I40" s="25"/>
      <c r="J40" s="25"/>
      <c r="K40" s="25"/>
      <c r="L40" s="25"/>
    </row>
    <row r="42" spans="1:12" x14ac:dyDescent="0.25">
      <c r="B42" s="81"/>
    </row>
    <row r="43" spans="1:12" x14ac:dyDescent="0.25">
      <c r="A43" s="25" t="s">
        <v>166</v>
      </c>
      <c r="B43" s="81"/>
      <c r="G43" s="173">
        <f>6750000*0.04/12</f>
        <v>22500</v>
      </c>
    </row>
    <row r="44" spans="1:12" x14ac:dyDescent="0.25">
      <c r="B44" s="81"/>
      <c r="G44" s="174"/>
    </row>
    <row r="45" spans="1:12" x14ac:dyDescent="0.25">
      <c r="A45" s="76" t="s">
        <v>61</v>
      </c>
      <c r="G45" s="174"/>
    </row>
    <row r="46" spans="1:12" x14ac:dyDescent="0.25">
      <c r="A46" s="26" t="s">
        <v>5</v>
      </c>
      <c r="B46" s="130" t="s">
        <v>6</v>
      </c>
      <c r="C46" s="220" t="s">
        <v>175</v>
      </c>
      <c r="D46" s="221" t="s">
        <v>179</v>
      </c>
      <c r="E46" s="221" t="s">
        <v>3</v>
      </c>
      <c r="F46" s="221" t="s">
        <v>4</v>
      </c>
      <c r="G46" s="174"/>
    </row>
    <row r="47" spans="1:12" x14ac:dyDescent="0.25">
      <c r="A47" s="97"/>
      <c r="B47" s="131"/>
      <c r="C47" s="189" t="s">
        <v>176</v>
      </c>
      <c r="D47" s="189" t="s">
        <v>180</v>
      </c>
      <c r="E47" s="189"/>
      <c r="F47" s="189"/>
      <c r="G47" s="174"/>
    </row>
    <row r="48" spans="1:12" x14ac:dyDescent="0.25">
      <c r="A48" s="46">
        <v>2950</v>
      </c>
      <c r="B48" s="132" t="s">
        <v>62</v>
      </c>
      <c r="C48" s="61"/>
      <c r="D48" s="61">
        <v>-22500</v>
      </c>
      <c r="E48" s="61"/>
      <c r="F48" s="61">
        <f>SUM(D48:E48)</f>
        <v>-22500</v>
      </c>
      <c r="G48" s="174"/>
    </row>
    <row r="49" spans="1:7" x14ac:dyDescent="0.25">
      <c r="A49" s="90">
        <v>8150</v>
      </c>
      <c r="B49" s="91" t="s">
        <v>63</v>
      </c>
      <c r="C49" s="190">
        <f>D40</f>
        <v>260000</v>
      </c>
      <c r="D49" s="190">
        <v>22500</v>
      </c>
      <c r="E49" s="190">
        <f>SUM(C49:D49)</f>
        <v>282500</v>
      </c>
      <c r="F49" s="190"/>
      <c r="G49" s="174"/>
    </row>
    <row r="50" spans="1:7" x14ac:dyDescent="0.25">
      <c r="B50" s="81"/>
      <c r="G50" s="174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5.11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Oppgave 5.1 og 5.2</vt:lpstr>
      <vt:lpstr>Oppgave 5.3</vt:lpstr>
      <vt:lpstr>Oppgave 5.4 </vt:lpstr>
      <vt:lpstr>Oppgave 5.5 – 5.7</vt:lpstr>
      <vt:lpstr>Oppgave 5.8</vt:lpstr>
      <vt:lpstr>Oppgave 5.9</vt:lpstr>
      <vt:lpstr>Oppgave 5.10</vt:lpstr>
      <vt:lpstr>Oppgave 5.11</vt:lpstr>
    </vt:vector>
  </TitlesOfParts>
  <Company>HVE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Magne</dc:creator>
  <cp:lastModifiedBy>Øystein Hansen</cp:lastModifiedBy>
  <cp:lastPrinted>2020-07-05T12:08:44Z</cp:lastPrinted>
  <dcterms:created xsi:type="dcterms:W3CDTF">2009-06-18T13:04:25Z</dcterms:created>
  <dcterms:modified xsi:type="dcterms:W3CDTF">2020-07-22T19:04:42Z</dcterms:modified>
</cp:coreProperties>
</file>