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Mine dokumenter\Bokprosjektene\Finansregnskap med analyse\Ny versjon - FRA\Løsninger\T-kontoer\"/>
    </mc:Choice>
  </mc:AlternateContent>
  <xr:revisionPtr revIDLastSave="0" documentId="13_ncr:1_{99B70351-14CD-43DB-AE61-135D5EA5DD98}" xr6:coauthVersionLast="47" xr6:coauthVersionMax="47" xr10:uidLastSave="{00000000-0000-0000-0000-000000000000}"/>
  <bookViews>
    <workbookView xWindow="4500" yWindow="2655" windowWidth="23400" windowHeight="12630" firstSheet="4" activeTab="9" xr2:uid="{00000000-000D-0000-FFFF-FFFF00000000}"/>
  </bookViews>
  <sheets>
    <sheet name="Resultat" sheetId="3" r:id="rId1"/>
    <sheet name="Balanse" sheetId="2" r:id="rId2"/>
    <sheet name="7.1 " sheetId="35" r:id="rId3"/>
    <sheet name="7.2 " sheetId="36" r:id="rId4"/>
    <sheet name="7.3 - 7.4" sheetId="24" r:id="rId5"/>
    <sheet name="7.5" sheetId="4" r:id="rId6"/>
    <sheet name="7.6" sheetId="19" r:id="rId7"/>
    <sheet name="7.7" sheetId="37" r:id="rId8"/>
    <sheet name="7.8" sheetId="11" r:id="rId9"/>
    <sheet name="7.9" sheetId="12" r:id="rId10"/>
  </sheets>
  <definedNames>
    <definedName name="_xlnm.Print_Area" localSheetId="7">'7.7'!$A$1:$S$55,'7.7'!$A$56:$I$103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8" i="37" l="1"/>
  <c r="H56" i="37"/>
  <c r="H54" i="37"/>
  <c r="E17" i="37"/>
  <c r="D17" i="37"/>
  <c r="D16" i="37"/>
  <c r="E16" i="37" s="1"/>
  <c r="E15" i="37"/>
  <c r="D15" i="37"/>
  <c r="D13" i="37"/>
  <c r="E13" i="37" s="1"/>
  <c r="D12" i="37"/>
  <c r="G9" i="37"/>
  <c r="D9" i="37"/>
  <c r="E12" i="37" s="1"/>
  <c r="K7" i="37"/>
  <c r="K6" i="37"/>
  <c r="O5" i="37"/>
  <c r="O6" i="37" s="1"/>
  <c r="O8" i="37" s="1"/>
  <c r="F36" i="36"/>
  <c r="E33" i="36"/>
  <c r="E32" i="36"/>
  <c r="E31" i="36"/>
  <c r="E34" i="36" s="1"/>
  <c r="E27" i="36"/>
  <c r="E26" i="36"/>
  <c r="E25" i="36"/>
  <c r="E24" i="36"/>
  <c r="E28" i="36" s="1"/>
  <c r="E23" i="36"/>
  <c r="E21" i="36"/>
  <c r="E20" i="36"/>
  <c r="Q6" i="37" l="1"/>
  <c r="Q8" i="37" s="1"/>
  <c r="K8" i="37"/>
  <c r="K9" i="37" s="1"/>
  <c r="H47" i="37"/>
  <c r="H51" i="37" s="1"/>
  <c r="E29" i="36"/>
  <c r="E36" i="36" s="1"/>
  <c r="E56" i="35"/>
  <c r="D53" i="35"/>
  <c r="D52" i="35"/>
  <c r="D51" i="35"/>
  <c r="D50" i="35"/>
  <c r="D54" i="35" s="1"/>
  <c r="D48" i="35"/>
  <c r="D47" i="35"/>
  <c r="D44" i="35"/>
  <c r="D45" i="35" s="1"/>
  <c r="D41" i="35"/>
  <c r="D40" i="35"/>
  <c r="D39" i="35"/>
  <c r="D38" i="35"/>
  <c r="D31" i="35"/>
  <c r="D30" i="35"/>
  <c r="D32" i="35" s="1"/>
  <c r="D27" i="35"/>
  <c r="D34" i="35" s="1"/>
  <c r="D26" i="35"/>
  <c r="D25" i="35"/>
  <c r="D24" i="35"/>
  <c r="F18" i="35"/>
  <c r="E18" i="35"/>
  <c r="D18" i="35"/>
  <c r="D56" i="35" l="1"/>
  <c r="H31" i="4" l="1"/>
  <c r="H8" i="4"/>
  <c r="E39" i="24" l="1"/>
  <c r="D39" i="24"/>
  <c r="E34" i="24"/>
  <c r="D34" i="24"/>
  <c r="D41" i="24" s="1"/>
  <c r="D44" i="24" s="1"/>
  <c r="E19" i="24"/>
  <c r="F10" i="24"/>
  <c r="E14" i="24" s="1"/>
  <c r="F9" i="24"/>
  <c r="E12" i="24" s="1"/>
  <c r="E4" i="24"/>
  <c r="D49" i="24" l="1"/>
  <c r="D50" i="24" s="1"/>
  <c r="D45" i="24"/>
  <c r="G10" i="24"/>
  <c r="E41" i="24"/>
  <c r="E44" i="24" s="1"/>
  <c r="E45" i="24" s="1"/>
  <c r="E20" i="24"/>
  <c r="E21" i="24" s="1"/>
  <c r="G9" i="24"/>
  <c r="E15" i="24"/>
  <c r="E78" i="19" l="1"/>
  <c r="E72" i="19"/>
  <c r="F50" i="19"/>
  <c r="F51" i="19" s="1"/>
  <c r="E50" i="19"/>
  <c r="E51" i="19" s="1"/>
  <c r="F47" i="19"/>
  <c r="E47" i="19"/>
  <c r="F37" i="19"/>
  <c r="F39" i="19" s="1"/>
  <c r="E70" i="19" s="1"/>
  <c r="E31" i="19"/>
  <c r="E33" i="19" s="1"/>
  <c r="E69" i="19" s="1"/>
  <c r="E29" i="19"/>
  <c r="E71" i="19" s="1"/>
  <c r="E25" i="19"/>
  <c r="E67" i="19" s="1"/>
  <c r="E17" i="19"/>
  <c r="E12" i="19"/>
  <c r="E13" i="19" s="1"/>
  <c r="E19" i="19" s="1"/>
  <c r="E73" i="19" l="1"/>
  <c r="E74" i="19" s="1"/>
  <c r="E80" i="19" s="1"/>
  <c r="E65" i="12" l="1"/>
  <c r="E61" i="12" s="1"/>
  <c r="I55" i="12"/>
  <c r="G55" i="12"/>
  <c r="C63" i="12"/>
  <c r="C62" i="12"/>
  <c r="C53" i="12"/>
  <c r="C52" i="12"/>
  <c r="D42" i="12"/>
  <c r="C42" i="12"/>
  <c r="I65" i="12"/>
  <c r="G65" i="12"/>
  <c r="C61" i="12"/>
  <c r="E55" i="12"/>
  <c r="E51" i="12" s="1"/>
  <c r="C51" i="12"/>
  <c r="D37" i="12"/>
  <c r="C37" i="12"/>
  <c r="D36" i="12"/>
  <c r="C36" i="12"/>
  <c r="D35" i="12"/>
  <c r="C35" i="12"/>
  <c r="D32" i="12"/>
  <c r="C32" i="12"/>
  <c r="D31" i="12"/>
  <c r="C31" i="12"/>
  <c r="D22" i="12"/>
  <c r="C22" i="12"/>
  <c r="D13" i="12"/>
  <c r="C13" i="12"/>
  <c r="D37" i="11"/>
  <c r="C37" i="11"/>
  <c r="D36" i="11"/>
  <c r="C36" i="11"/>
  <c r="D35" i="11"/>
  <c r="C35" i="11"/>
  <c r="D32" i="11"/>
  <c r="C32" i="11"/>
  <c r="D31" i="11"/>
  <c r="C31" i="11"/>
  <c r="I63" i="11"/>
  <c r="G63" i="11"/>
  <c r="E63" i="11"/>
  <c r="E59" i="11" s="1"/>
  <c r="C61" i="11"/>
  <c r="C60" i="11"/>
  <c r="C59" i="11"/>
  <c r="I54" i="11"/>
  <c r="G54" i="11"/>
  <c r="E54" i="11"/>
  <c r="E50" i="11" s="1"/>
  <c r="C52" i="11"/>
  <c r="C51" i="11"/>
  <c r="C50" i="11"/>
  <c r="D26" i="11"/>
  <c r="C26" i="11"/>
  <c r="D13" i="11"/>
  <c r="C13" i="11"/>
  <c r="E53" i="4"/>
  <c r="E52" i="4"/>
  <c r="H28" i="4"/>
  <c r="C29" i="4"/>
  <c r="E29" i="4" s="1"/>
  <c r="E23" i="4"/>
  <c r="E21" i="4"/>
  <c r="H21" i="4" s="1"/>
  <c r="H18" i="4"/>
  <c r="C17" i="4"/>
  <c r="C19" i="4" s="1"/>
  <c r="H12" i="4"/>
  <c r="C13" i="4"/>
  <c r="E50" i="4" s="1"/>
  <c r="C9" i="4"/>
  <c r="E9" i="4" s="1"/>
  <c r="G51" i="2"/>
  <c r="F38" i="2"/>
  <c r="F41" i="2"/>
  <c r="F34" i="2"/>
  <c r="F49" i="2"/>
  <c r="H41" i="2"/>
  <c r="H38" i="2"/>
  <c r="G7" i="3"/>
  <c r="I7" i="3"/>
  <c r="G16" i="3"/>
  <c r="I16" i="3"/>
  <c r="I17" i="3"/>
  <c r="G24" i="3"/>
  <c r="I24" i="3"/>
  <c r="H26" i="3"/>
  <c r="G35" i="3"/>
  <c r="G37" i="3" s="1"/>
  <c r="I35" i="3"/>
  <c r="I37" i="3" s="1"/>
  <c r="H15" i="2"/>
  <c r="H27" i="2" s="1"/>
  <c r="F15" i="2"/>
  <c r="H34" i="2"/>
  <c r="H49" i="2"/>
  <c r="H25" i="2"/>
  <c r="F25" i="2"/>
  <c r="F59" i="11" l="1"/>
  <c r="C45" i="12"/>
  <c r="C46" i="12"/>
  <c r="C33" i="11"/>
  <c r="C41" i="11"/>
  <c r="C42" i="11" s="1"/>
  <c r="F50" i="11"/>
  <c r="G59" i="11"/>
  <c r="H59" i="11" s="1"/>
  <c r="I26" i="3"/>
  <c r="I31" i="3" s="1"/>
  <c r="G17" i="3"/>
  <c r="G26" i="3" s="1"/>
  <c r="G31" i="3" s="1"/>
  <c r="F51" i="2"/>
  <c r="D41" i="11"/>
  <c r="D42" i="11" s="1"/>
  <c r="D45" i="12"/>
  <c r="H51" i="2"/>
  <c r="F27" i="2"/>
  <c r="D33" i="11"/>
  <c r="D46" i="12"/>
  <c r="E19" i="4"/>
  <c r="E51" i="4"/>
  <c r="E49" i="4"/>
  <c r="E54" i="4" s="1"/>
  <c r="C43" i="11"/>
  <c r="E13" i="4"/>
  <c r="D43" i="11"/>
  <c r="C54" i="12"/>
  <c r="C55" i="12" s="1"/>
  <c r="C64" i="12"/>
  <c r="C65" i="12" s="1"/>
  <c r="D44" i="12"/>
  <c r="C44" i="12"/>
  <c r="F51" i="12"/>
  <c r="F61" i="12"/>
  <c r="D33" i="12"/>
  <c r="D38" i="12"/>
  <c r="D40" i="12" s="1"/>
  <c r="D41" i="12"/>
  <c r="D43" i="12" s="1"/>
  <c r="C33" i="12"/>
  <c r="C38" i="12"/>
  <c r="C40" i="12" s="1"/>
  <c r="C41" i="12"/>
  <c r="C43" i="12" s="1"/>
  <c r="G51" i="12"/>
  <c r="G61" i="12"/>
  <c r="D44" i="11"/>
  <c r="D45" i="11"/>
  <c r="C44" i="11"/>
  <c r="C45" i="11"/>
  <c r="C53" i="11"/>
  <c r="C54" i="11" s="1"/>
  <c r="D54" i="11" s="1"/>
  <c r="G50" i="11"/>
  <c r="H50" i="11" s="1"/>
  <c r="C62" i="11"/>
  <c r="C63" i="11" s="1"/>
  <c r="D63" i="11" s="1"/>
  <c r="D38" i="11"/>
  <c r="D40" i="11" s="1"/>
  <c r="C38" i="11"/>
  <c r="C40" i="11" s="1"/>
  <c r="H35" i="4" l="1"/>
  <c r="H36" i="4"/>
  <c r="G60" i="11"/>
  <c r="I60" i="11" s="1"/>
  <c r="J60" i="11" s="1"/>
  <c r="E24" i="4"/>
  <c r="E58" i="4"/>
  <c r="E57" i="4"/>
  <c r="D65" i="12"/>
  <c r="J65" i="12"/>
  <c r="D62" i="12"/>
  <c r="D63" i="12"/>
  <c r="D64" i="12"/>
  <c r="D55" i="12"/>
  <c r="F55" i="12"/>
  <c r="D53" i="12"/>
  <c r="D52" i="12"/>
  <c r="D61" i="12"/>
  <c r="D51" i="12"/>
  <c r="H65" i="12"/>
  <c r="J55" i="12"/>
  <c r="D54" i="12"/>
  <c r="F65" i="12"/>
  <c r="H55" i="12"/>
  <c r="G62" i="12"/>
  <c r="H61" i="12"/>
  <c r="G52" i="12"/>
  <c r="H51" i="12"/>
  <c r="J63" i="11"/>
  <c r="D60" i="11"/>
  <c r="D62" i="11"/>
  <c r="J54" i="11"/>
  <c r="D51" i="11"/>
  <c r="D61" i="11"/>
  <c r="D52" i="11"/>
  <c r="H60" i="11"/>
  <c r="H63" i="11"/>
  <c r="H54" i="11"/>
  <c r="F63" i="11"/>
  <c r="D59" i="11"/>
  <c r="F54" i="11"/>
  <c r="D53" i="11"/>
  <c r="G51" i="11"/>
  <c r="D50" i="11"/>
  <c r="G62" i="11" l="1"/>
  <c r="H62" i="11" s="1"/>
  <c r="I61" i="11"/>
  <c r="J61" i="11" s="1"/>
  <c r="E61" i="4"/>
  <c r="G54" i="12"/>
  <c r="H54" i="12" s="1"/>
  <c r="H52" i="12"/>
  <c r="I52" i="12"/>
  <c r="G64" i="12"/>
  <c r="H64" i="12" s="1"/>
  <c r="H62" i="12"/>
  <c r="I62" i="12"/>
  <c r="G53" i="11"/>
  <c r="H53" i="11" s="1"/>
  <c r="H51" i="11"/>
  <c r="I51" i="11"/>
  <c r="I62" i="11" l="1"/>
  <c r="J62" i="11" s="1"/>
  <c r="I53" i="12"/>
  <c r="J53" i="12" s="1"/>
  <c r="J52" i="12"/>
  <c r="I63" i="12"/>
  <c r="J63" i="12" s="1"/>
  <c r="J62" i="12"/>
  <c r="J51" i="11"/>
  <c r="I52" i="11"/>
  <c r="J52" i="11" s="1"/>
  <c r="I64" i="12" l="1"/>
  <c r="J64" i="12" s="1"/>
  <c r="I54" i="12"/>
  <c r="J54" i="12" s="1"/>
  <c r="I53" i="11"/>
  <c r="J53" i="11" s="1"/>
</calcChain>
</file>

<file path=xl/sharedStrings.xml><?xml version="1.0" encoding="utf-8"?>
<sst xmlns="http://schemas.openxmlformats.org/spreadsheetml/2006/main" count="580" uniqueCount="297">
  <si>
    <t>Noter</t>
  </si>
  <si>
    <t>I fjor</t>
  </si>
  <si>
    <t>Siste år</t>
  </si>
  <si>
    <t>Salgsinntekt</t>
  </si>
  <si>
    <t>Annen driftsinntekt</t>
  </si>
  <si>
    <t>Endring i beholdning av varer i arbeid og</t>
  </si>
  <si>
    <t>ferdige varer</t>
  </si>
  <si>
    <t>Varekostnad</t>
  </si>
  <si>
    <t>Lønnskostnad</t>
  </si>
  <si>
    <t>Avskrivning</t>
  </si>
  <si>
    <t>Nedskrivning</t>
  </si>
  <si>
    <t>Annen driftskostnad</t>
  </si>
  <si>
    <t>Driftsresultat</t>
  </si>
  <si>
    <t>Annen finansinntekt</t>
  </si>
  <si>
    <t>Mottatt aksjeutbytte</t>
  </si>
  <si>
    <t>Verdiendring finansielle intrumenter</t>
  </si>
  <si>
    <t>Nedskrivning finansielle eiendeler</t>
  </si>
  <si>
    <t>Annen finanskostnad</t>
  </si>
  <si>
    <t>Årsresultat</t>
  </si>
  <si>
    <t xml:space="preserve">Styrets forslag til disponering av </t>
  </si>
  <si>
    <t>årsresultatet:</t>
  </si>
  <si>
    <t>Avsatt utbytte</t>
  </si>
  <si>
    <t>Overføres til/fra annen egenkapital</t>
  </si>
  <si>
    <t>SUM</t>
  </si>
  <si>
    <t>EIENDELER</t>
  </si>
  <si>
    <t>Anleggsmidler</t>
  </si>
  <si>
    <t>Utsatt skattefordel</t>
  </si>
  <si>
    <t>Goodwill</t>
  </si>
  <si>
    <t>Bygninger og fast eiendom</t>
  </si>
  <si>
    <t>Maskiner og anlegg</t>
  </si>
  <si>
    <t>Driftsløsøre, inventar og kontormaskiner</t>
  </si>
  <si>
    <t>Aksjer og andeler</t>
  </si>
  <si>
    <t>Obligasjoner</t>
  </si>
  <si>
    <t>Andre fordringer</t>
  </si>
  <si>
    <t>Sum anleggsmidler</t>
  </si>
  <si>
    <t>Omløpsmidler</t>
  </si>
  <si>
    <t>Varer</t>
  </si>
  <si>
    <t>Kundefordringer</t>
  </si>
  <si>
    <t>Markedsbaserte aksjer</t>
  </si>
  <si>
    <t>Markedsbaserte obligasjoner</t>
  </si>
  <si>
    <t>Andre finansielle omløpsmidler</t>
  </si>
  <si>
    <t>Bankinnskudd, kontanter og lignende</t>
  </si>
  <si>
    <t>Sum omløpsmidler</t>
  </si>
  <si>
    <t>SUM EIENDELER</t>
  </si>
  <si>
    <t>EGENKAPITAL OG GJELD</t>
  </si>
  <si>
    <t>Egenkapital</t>
  </si>
  <si>
    <t>Aksjekapital</t>
  </si>
  <si>
    <t>Annen egenkapital</t>
  </si>
  <si>
    <t>Sum egenkapital</t>
  </si>
  <si>
    <t>Gjeld</t>
  </si>
  <si>
    <t>Øvrig langsiktig gjeld</t>
  </si>
  <si>
    <t>Sum langsiktig gjeld</t>
  </si>
  <si>
    <t>Kassekreditt</t>
  </si>
  <si>
    <t>Leverandørgjeld</t>
  </si>
  <si>
    <t>Betalbar skatt</t>
  </si>
  <si>
    <t>Skyldige offentlige avgifter</t>
  </si>
  <si>
    <t>Annen kortsiktig gjeld</t>
  </si>
  <si>
    <t>Sum kortsiktig gjeld</t>
  </si>
  <si>
    <t>SUM EGENKAPITAL OG GJELD</t>
  </si>
  <si>
    <t>Aktiverte kostnader</t>
  </si>
  <si>
    <t>Sum driftsinntekter</t>
  </si>
  <si>
    <t>Netto finansposter</t>
  </si>
  <si>
    <t xml:space="preserve">Skattekostnad </t>
  </si>
  <si>
    <t>Sum driftskostnader</t>
  </si>
  <si>
    <t>Utsatt skatt</t>
  </si>
  <si>
    <t>Sum avsetning for forpliktelser</t>
  </si>
  <si>
    <t>Utbytte</t>
  </si>
  <si>
    <t>Balanse per 31.12. (rskl. § 6-2)</t>
  </si>
  <si>
    <t>Resultatregnskap (rskl. § 6-1)</t>
  </si>
  <si>
    <t>Resultat før skattekostnad</t>
  </si>
  <si>
    <t>Rentekostnader</t>
  </si>
  <si>
    <t>Renteinntekter</t>
  </si>
  <si>
    <t>Valutatap</t>
  </si>
  <si>
    <t>Lønn og sosiale kostnader</t>
  </si>
  <si>
    <t>Korrigering for skjulte reserver/skjulte tap</t>
  </si>
  <si>
    <t>Anlegg</t>
  </si>
  <si>
    <t>–</t>
  </si>
  <si>
    <t>=</t>
  </si>
  <si>
    <t>Korrigert verdi 31.12.</t>
  </si>
  <si>
    <t>Korr.</t>
  </si>
  <si>
    <t>verdi</t>
  </si>
  <si>
    <t>Skjulte</t>
  </si>
  <si>
    <t>reserver/</t>
  </si>
  <si>
    <t>tap</t>
  </si>
  <si>
    <t>Varebeholdning</t>
  </si>
  <si>
    <t>+</t>
  </si>
  <si>
    <t>Skjult reserve</t>
  </si>
  <si>
    <t>Avsetning</t>
  </si>
  <si>
    <t>Bokført verdi</t>
  </si>
  <si>
    <t>For stor avsetning</t>
  </si>
  <si>
    <t>Forskuddsbetalte kostnader</t>
  </si>
  <si>
    <t>Kontanter og bankinnskudd</t>
  </si>
  <si>
    <t>Sum eiendeler</t>
  </si>
  <si>
    <t>Langsiktig valutalån</t>
  </si>
  <si>
    <t>Valutavinning</t>
  </si>
  <si>
    <t>Skjulte reserver netto</t>
  </si>
  <si>
    <t>Annen langsiktig gjeld = 2 900 – 100 = 2 800</t>
  </si>
  <si>
    <t>Eiendeler</t>
  </si>
  <si>
    <t>Korrigert balanse 31.12.x1</t>
  </si>
  <si>
    <t>Egenkapital og gjeld</t>
  </si>
  <si>
    <t>Kortsiktig gjeld</t>
  </si>
  <si>
    <t>Sum egenkapital og gjeld</t>
  </si>
  <si>
    <t>Driftsinntekter</t>
  </si>
  <si>
    <t>Beholdningsøkning ferdige varer</t>
  </si>
  <si>
    <t>Råvareforbruk</t>
  </si>
  <si>
    <t>Diverse kostnader</t>
  </si>
  <si>
    <t>Tap på fordringer</t>
  </si>
  <si>
    <t>Finansinntekter</t>
  </si>
  <si>
    <t>Finanskostnader</t>
  </si>
  <si>
    <t>Korrigeringer</t>
  </si>
  <si>
    <t>Bokført beholdningsøkning</t>
  </si>
  <si>
    <t>Økning i skjulte reserver</t>
  </si>
  <si>
    <t>Korrigert beholdningsøkning</t>
  </si>
  <si>
    <t>Diverse driftskostnader</t>
  </si>
  <si>
    <t>Herav forskudd neste år</t>
  </si>
  <si>
    <t>Korrigerte driftskostnader</t>
  </si>
  <si>
    <t>Bokførte lønnskostnader</t>
  </si>
  <si>
    <t>Aktiveres og avskrives</t>
  </si>
  <si>
    <t>Korrigert lønnskostnad</t>
  </si>
  <si>
    <t>Økning i årlige avskrivninger = 300 : 25 = 12</t>
  </si>
  <si>
    <t>Korrigert avskrivning</t>
  </si>
  <si>
    <t>Bokført avskrivning</t>
  </si>
  <si>
    <t>Pålydende verdi kundefordringer</t>
  </si>
  <si>
    <t>UB</t>
  </si>
  <si>
    <t>IB</t>
  </si>
  <si>
    <t>Bokført avsetning (10 %)</t>
  </si>
  <si>
    <t>Korrigert avsetning (5 %)</t>
  </si>
  <si>
    <t>Korrigert verdi</t>
  </si>
  <si>
    <t>Faktiske tap i løpet av året</t>
  </si>
  <si>
    <t>Kostnadsført siste år</t>
  </si>
  <si>
    <t>I regnskapet er tap på fordringer blitt kostnadsført slik:</t>
  </si>
  <si>
    <t>Kostnadsføringen av tap på fordringer må derfor korrigeres slik:</t>
  </si>
  <si>
    <t>Korrigert resultatregnskap 20x4</t>
  </si>
  <si>
    <t>Økning i avsetning (350 – 300) =</t>
  </si>
  <si>
    <t>Korr. økning i avsetning (175 – 150) =</t>
  </si>
  <si>
    <t>Korrigert kostnad</t>
  </si>
  <si>
    <t>Balanse per 31.12.</t>
  </si>
  <si>
    <t>20x2</t>
  </si>
  <si>
    <t>20x1</t>
  </si>
  <si>
    <t>Eiendeler:</t>
  </si>
  <si>
    <t>Bygninger</t>
  </si>
  <si>
    <t>Inventar og biler</t>
  </si>
  <si>
    <t>Egenkapital og gjeld:</t>
  </si>
  <si>
    <t>Aksjer</t>
  </si>
  <si>
    <t>Pantegjeld</t>
  </si>
  <si>
    <t>Skjema for analyse av finansieringsstrukturen</t>
  </si>
  <si>
    <t>Langsiktig gjeld</t>
  </si>
  <si>
    <t>kr</t>
  </si>
  <si>
    <t>%</t>
  </si>
  <si>
    <t>Varelager</t>
  </si>
  <si>
    <t>Mest likvide omløpsmidler</t>
  </si>
  <si>
    <t>31.12.20x1</t>
  </si>
  <si>
    <t>31.12.20x2</t>
  </si>
  <si>
    <t>a)</t>
  </si>
  <si>
    <t>Gruppering av balansetallene</t>
  </si>
  <si>
    <t>Sum</t>
  </si>
  <si>
    <t>Arbeidskapital</t>
  </si>
  <si>
    <t>Arbeidskapital i % av varelager</t>
  </si>
  <si>
    <t>Egenkapitalandel</t>
  </si>
  <si>
    <t>Gjeldsgrad</t>
  </si>
  <si>
    <t>Finansieringsgrad 1</t>
  </si>
  <si>
    <t>Finansieringsgrad 2</t>
  </si>
  <si>
    <t>b)</t>
  </si>
  <si>
    <t>Maskiner</t>
  </si>
  <si>
    <t>Råvarelager</t>
  </si>
  <si>
    <t>Ferdigvarelager</t>
  </si>
  <si>
    <t>Diverse kortsiktig gjeld</t>
  </si>
  <si>
    <t>Varebeholdninger</t>
  </si>
  <si>
    <t>31.12.20x0</t>
  </si>
  <si>
    <t>Avgiftspliktig varesalg</t>
  </si>
  <si>
    <t>Avskrivninger</t>
  </si>
  <si>
    <t>Andre driftskostnader</t>
  </si>
  <si>
    <t>20x3</t>
  </si>
  <si>
    <t>Resultatregnskap</t>
  </si>
  <si>
    <t>Biler</t>
  </si>
  <si>
    <t>Inventar</t>
  </si>
  <si>
    <t>250 000 – 25 000</t>
  </si>
  <si>
    <t>Overkurs</t>
  </si>
  <si>
    <t>Varekjøp</t>
  </si>
  <si>
    <t>Bokført varekostnad</t>
  </si>
  <si>
    <t>Bokført verdi varebeholdning 1.1.</t>
  </si>
  <si>
    <t>Bokført verdi varebeholdning 31.12.</t>
  </si>
  <si>
    <t>(funnet ved saldering)</t>
  </si>
  <si>
    <t>Korrigert verdi varebeholdning 1.1.: 935 000 : 0,85 =</t>
  </si>
  <si>
    <t>Korrigert verdi varebeholdning 31.12.: 1 139 000 : 0,85 =</t>
  </si>
  <si>
    <t>Skjult</t>
  </si>
  <si>
    <t>reserve</t>
  </si>
  <si>
    <t>Korrigert verdi varebeholdning 1.1.</t>
  </si>
  <si>
    <t>Korrigert verdi varebeholdning 31.12.</t>
  </si>
  <si>
    <t>Faktisk varekostnad</t>
  </si>
  <si>
    <t>eller slik</t>
  </si>
  <si>
    <t>Den skjulte reserven har økt med kr (201 000 – 165 000) = kr 36 000. Den bokførte</t>
  </si>
  <si>
    <t>varekostnaden er derfor blitt kr 36 000 for høy.</t>
  </si>
  <si>
    <t>Eller vi kan finne korrigert varekostnad ved å se på endring i den skjulte reserven:</t>
  </si>
  <si>
    <t>Korrigert varekostnad: kr (6 046 000 – 36 000) = kr 6 010 000.</t>
  </si>
  <si>
    <t>Korrigerte verdier 31.12.</t>
  </si>
  <si>
    <t>20x4</t>
  </si>
  <si>
    <t>Bokførte verdier 31.12.</t>
  </si>
  <si>
    <t>Skjulte reserver</t>
  </si>
  <si>
    <t>Bokført egenkapital</t>
  </si>
  <si>
    <t>+/–</t>
  </si>
  <si>
    <t>Korrigert egenkapital</t>
  </si>
  <si>
    <t>Bokført driftsresultat</t>
  </si>
  <si>
    <t>Økning skjulte reserver</t>
  </si>
  <si>
    <t>Korrigert driftsresultat</t>
  </si>
  <si>
    <t>I begynnelsen av året har vi en skjult tap (en negativ skjult reserve) på 50. Slutten av året</t>
  </si>
  <si>
    <t>er den skjulte reserven på 600. Dermed har den skjulte reserven økt med 600 – (–50) = 650.</t>
  </si>
  <si>
    <t>Egenkapitalandel av skjulte reserver: 78 % av 350 =</t>
  </si>
  <si>
    <t>Utsatt skatt: 22 % av 350 =</t>
  </si>
  <si>
    <t>Egenkapital: 2 000 + 273 =</t>
  </si>
  <si>
    <t>Utsatt skatt: 100 + 77 =</t>
  </si>
  <si>
    <t>Annen langsiktig gjeld: 2 900 – 100 =</t>
  </si>
  <si>
    <t>Resultatregnskap for 20x4</t>
  </si>
  <si>
    <t>Bankinnskudd</t>
  </si>
  <si>
    <t>Biler, inventar, maskiner</t>
  </si>
  <si>
    <t>Prosent</t>
  </si>
  <si>
    <t>Grafisk prosentbalanse</t>
  </si>
  <si>
    <t>Anleggsmidler = 1 710 = 36 %</t>
  </si>
  <si>
    <t>Egenkapital = 1 520 = 32 %</t>
  </si>
  <si>
    <t>Langsiktig gjeld = 1 140 = 24 %</t>
  </si>
  <si>
    <t>Omløpsmidler = 3 040 = 64 %</t>
  </si>
  <si>
    <t>Kortsiktig gjeld = 2 090 = 44 %</t>
  </si>
  <si>
    <t>Mest likvide omløpmidler</t>
  </si>
  <si>
    <t>Langsiktig</t>
  </si>
  <si>
    <t>gjeld</t>
  </si>
  <si>
    <t>Kortsiktig</t>
  </si>
  <si>
    <t xml:space="preserve"> gjeld</t>
  </si>
  <si>
    <t>Finansieringsskjema</t>
  </si>
  <si>
    <t>eller</t>
  </si>
  <si>
    <t>Langsiktig finansiering – anleggsmidler</t>
  </si>
  <si>
    <t>Finansieringsgrad 1 = anleggsmidler/langsiktig finansiering =</t>
  </si>
  <si>
    <t>1 710/(1 520 + 1 140) =</t>
  </si>
  <si>
    <t>Gjeldsgrad = gjeld/egenkapital = (1 140 + 1 220 + 870)/1 520 =</t>
  </si>
  <si>
    <t>Finansieringsgrad 2 = omløpsmidler/kortsiktig gjeld = 3 040/2 090 =</t>
  </si>
  <si>
    <r>
      <t>Arbeidskapitalen</t>
    </r>
    <r>
      <rPr>
        <sz val="12"/>
        <rFont val="Times New Roman"/>
        <family val="1"/>
      </rPr>
      <t xml:space="preserve"> må som et minstekrav være positiv, og den bør dekke det</t>
    </r>
  </si>
  <si>
    <r>
      <rPr>
        <i/>
        <sz val="12"/>
        <rFont val="Times New Roman"/>
        <family val="1"/>
      </rPr>
      <t>Finansieringsgrad 1</t>
    </r>
    <r>
      <rPr>
        <sz val="12"/>
        <rFont val="Times New Roman"/>
        <family val="1"/>
      </rPr>
      <t xml:space="preserve"> bør være mindre enn 1. Dette kravet vil alltid være oppfylt</t>
    </r>
  </si>
  <si>
    <t>når arbeidskapitalen er positiv.</t>
  </si>
  <si>
    <t>dersom arbeidskapitalen er positiv.</t>
  </si>
  <si>
    <r>
      <rPr>
        <i/>
        <sz val="12"/>
        <rFont val="Times New Roman"/>
        <family val="1"/>
      </rPr>
      <t>Finansieringsgrad 2</t>
    </r>
    <r>
      <rPr>
        <sz val="12"/>
        <rFont val="Times New Roman"/>
        <family val="1"/>
      </rPr>
      <t xml:space="preserve"> bør være større enn 1. Også dette kravet vil være oppfylt</t>
    </r>
  </si>
  <si>
    <t>relativt tilfredsstillende.</t>
  </si>
  <si>
    <t>Finansieringen virker stort sett i orden. Soliditeten er brukbar.</t>
  </si>
  <si>
    <t>Løsningen starter her</t>
  </si>
  <si>
    <t>Påløpte feriepenger, a.g.a. etc.</t>
  </si>
  <si>
    <t>Alle forholdstallene har en positiv utvikling. Arbeidskapitalen i prosent av varebeholdningen øker fra 41,7 til 59,2.</t>
  </si>
  <si>
    <t>er redusert fra 1,60 til 1,24. Bedriften skylder med andre ord kr 1,24 for hver krone egenkapital per 31.12.20x2.</t>
  </si>
  <si>
    <t xml:space="preserve">Egenkapitalandelen har økt fra 38,5 % til 44,7 %. </t>
  </si>
  <si>
    <t>Den positive utviklingen i forholdstallene må ses i sammenheng med den kontantemisjonen som selskapet har</t>
  </si>
  <si>
    <t>gjennomført i løpet av året. Den har tilført selskapet 770 i friske midler (se økningen i aksjekapital og overkurs).</t>
  </si>
  <si>
    <t>Kravet til arbeidskapital avhenger av bransje, og det er vanskelig å stille opp noe generelt normtall. Et minstekrav er</t>
  </si>
  <si>
    <t>Når arbeidskapitalen er positiv, vil finansieringsgrad 1 alltid være mindre enn 1,0 og finansieringsgrad 2 alltid større</t>
  </si>
  <si>
    <t>enn 1,0. Vi ser at det er tilfelle i Stians Import AS.</t>
  </si>
  <si>
    <t>Gjeldsgraden er forholdet mellom gjelden og egenkapitalen. Nedgang i gjeldsgrad betyr normalt bedret finansiering</t>
  </si>
  <si>
    <t>og soliditet.</t>
  </si>
  <si>
    <t>Gjeldsgrad og egenkapitalprosent er sentrale nøkkeltall for å vurdere soliditeten. En egenkapitalprosent på ca. 45 er</t>
  </si>
  <si>
    <t>Momenter for vurdering av finansiering og soliditet:</t>
  </si>
  <si>
    <t xml:space="preserve">varelageret betyr det en nedgang fra 65,7 til 28 %. Egenkapitalprosenten har falt fra 33,9 til 29,8. </t>
  </si>
  <si>
    <t>Vi ser at egenkapitalen er redusert med 624. Det skyldes etter all sannsynlighet at selskapet har gått med</t>
  </si>
  <si>
    <t>underskudd siste år. En annen mulig årsak er at styret har foreslått en utbytteavsetning som overstiger</t>
  </si>
  <si>
    <t>årsoverskuddet. I tillegg ser vi at varebeholdningene og kundefordringene har økte med sammenlagt 1 840.</t>
  </si>
  <si>
    <t>En slik økning må finansieres. Bankinnskuddet er redusert med 640, og resten av kapitalbehovet er dekket</t>
  </si>
  <si>
    <t>inn ved en betydelig økning i kortsiktig gjeld, det vil si med 2 288 eller ca. 34 %. Økningen er særlig stor</t>
  </si>
  <si>
    <t>når det gjelder kassekreditt og leverandørgjeld.</t>
  </si>
  <si>
    <t>Pantelån</t>
  </si>
  <si>
    <t>Oppgave 7.1</t>
  </si>
  <si>
    <t>Oppgave 7.2</t>
  </si>
  <si>
    <t>Oppgave 7.3</t>
  </si>
  <si>
    <t>Oppgave 7.4</t>
  </si>
  <si>
    <t>Oppgave 7.5</t>
  </si>
  <si>
    <t>Oppgave 7.6</t>
  </si>
  <si>
    <t>Oppgave 7.7</t>
  </si>
  <si>
    <t>Oppgave 7.8</t>
  </si>
  <si>
    <t xml:space="preserve">Oppgave 7.9 </t>
  </si>
  <si>
    <r>
      <t xml:space="preserve">Økte avskrivninger (i 5 måneder): 12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5/12 =</t>
    </r>
  </si>
  <si>
    <t>Finansieringsgrad 1 minker fra 0,84 til 0,76, og finansieringsgrad 2 øker fra 1,21 til 1,38. Gjeldsgraden</t>
  </si>
  <si>
    <t>uansett at arbeidskapitalen er positiv. Her er arbeidskapitalen nesten 60 % av varebeholdningen. Ifølge oversikt</t>
  </si>
  <si>
    <t>over bransjevise nøkkeltall utgjør arbeidskapitalen  bortimot 90 % av varebeholdningen.</t>
  </si>
  <si>
    <t xml:space="preserve">normalt meget tilfredsstillende for de fleste bedrifter. Ifølge statistikken er egenkapitalprosenten i norsk varehandel </t>
  </si>
  <si>
    <t>i snitt litt under 50 %.</t>
  </si>
  <si>
    <t>Tall fra oppgaveteksten:</t>
  </si>
  <si>
    <t>Tall fra oppgaveteksten</t>
  </si>
  <si>
    <t>Vi vet ikke hvilken bransje Svinøy AS hører hjemme i. Derfor blir vurdering av litt mer generell karakter.</t>
  </si>
  <si>
    <t>Stillingen er blir betydelig forverret i løpet av året. Arbeidskapitalen er gått ned med med 1 088. I forhold til</t>
  </si>
  <si>
    <t>Ellers vises til kommentarene i oppgave 7.8.</t>
  </si>
  <si>
    <t>Debet</t>
  </si>
  <si>
    <t>Kredit</t>
  </si>
  <si>
    <t>Avsetning tap på fordringer</t>
  </si>
  <si>
    <t>Løsning:</t>
  </si>
  <si>
    <t>Lønn og feriepenger</t>
  </si>
  <si>
    <t>Nedskrivning forretningsgård</t>
  </si>
  <si>
    <t>Tap ved salg av inventar</t>
  </si>
  <si>
    <t>Obligatorisk tjenestepensjon</t>
  </si>
  <si>
    <t>Arbeidsgiveravgift</t>
  </si>
  <si>
    <t>Arbeidskapital = omløpsmidler – kortsiktig gjeld = 3 040 – 2 090 =</t>
  </si>
  <si>
    <r>
      <t xml:space="preserve">Arbeidskapital i prosent av varebeholdningen: 950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100/1 235 =</t>
    </r>
  </si>
  <si>
    <t>meste av varebeholdningen. Her er 76,9 % av varebeholdningen finansiert</t>
  </si>
  <si>
    <t xml:space="preserve">langsiktig, noe som må anses som meget bra. </t>
  </si>
  <si>
    <r>
      <rPr>
        <i/>
        <sz val="12"/>
        <rFont val="Times New Roman"/>
        <family val="1"/>
      </rPr>
      <t>Egenkapitalen</t>
    </r>
    <r>
      <rPr>
        <sz val="12"/>
        <rFont val="Times New Roman"/>
        <family val="1"/>
      </rPr>
      <t xml:space="preserve"> er på 32 %. En egenkapital på over 30 % vil normalt være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</si>
</sst>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\ %"/>
    <numFmt numFmtId="166" formatCode="0.0"/>
    <numFmt numFmtId="167" formatCode="0.00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i/>
      <sz val="5"/>
      <name val="Times New Roman"/>
      <family val="1"/>
    </font>
    <font>
      <sz val="5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i/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9" fillId="0" borderId="0" applyFont="0" applyFill="0" applyBorder="0" applyAlignment="0" applyProtection="0"/>
    <xf numFmtId="0" fontId="19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3" fontId="4" fillId="0" borderId="0" xfId="0" applyNumberFormat="1" applyFont="1"/>
    <xf numFmtId="3" fontId="5" fillId="0" borderId="0" xfId="0" applyNumberFormat="1" applyFont="1"/>
    <xf numFmtId="3" fontId="3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" xfId="0" applyNumberFormat="1" applyFont="1" applyBorder="1"/>
    <xf numFmtId="3" fontId="5" fillId="0" borderId="2" xfId="0" applyNumberFormat="1" applyFont="1" applyBorder="1"/>
    <xf numFmtId="3" fontId="5" fillId="0" borderId="3" xfId="0" applyNumberFormat="1" applyFont="1" applyBorder="1"/>
    <xf numFmtId="3" fontId="5" fillId="0" borderId="4" xfId="0" applyNumberFormat="1" applyFont="1" applyBorder="1"/>
    <xf numFmtId="3" fontId="5" fillId="0" borderId="5" xfId="0" applyNumberFormat="1" applyFont="1" applyBorder="1"/>
    <xf numFmtId="3" fontId="9" fillId="0" borderId="0" xfId="0" applyNumberFormat="1" applyFont="1" applyBorder="1"/>
    <xf numFmtId="3" fontId="5" fillId="0" borderId="0" xfId="0" applyNumberFormat="1" applyFont="1" applyBorder="1"/>
    <xf numFmtId="0" fontId="10" fillId="0" borderId="0" xfId="0" applyFont="1" applyBorder="1"/>
    <xf numFmtId="3" fontId="8" fillId="0" borderId="0" xfId="0" applyNumberFormat="1" applyFont="1" applyBorder="1"/>
    <xf numFmtId="0" fontId="7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6" fillId="0" borderId="0" xfId="0" applyFont="1" applyBorder="1"/>
    <xf numFmtId="3" fontId="3" fillId="0" borderId="0" xfId="0" applyNumberFormat="1" applyFont="1" applyBorder="1"/>
    <xf numFmtId="0" fontId="0" fillId="0" borderId="0" xfId="0" applyBorder="1"/>
    <xf numFmtId="3" fontId="4" fillId="0" borderId="0" xfId="0" applyNumberFormat="1" applyFont="1" applyBorder="1"/>
    <xf numFmtId="3" fontId="8" fillId="0" borderId="6" xfId="0" applyNumberFormat="1" applyFont="1" applyBorder="1"/>
    <xf numFmtId="3" fontId="5" fillId="0" borderId="7" xfId="0" applyNumberFormat="1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5" fillId="0" borderId="8" xfId="0" applyNumberFormat="1" applyFont="1" applyBorder="1"/>
    <xf numFmtId="0" fontId="14" fillId="0" borderId="0" xfId="0" applyFont="1"/>
    <xf numFmtId="3" fontId="5" fillId="0" borderId="6" xfId="0" applyNumberFormat="1" applyFont="1" applyBorder="1"/>
    <xf numFmtId="0" fontId="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3" fillId="0" borderId="0" xfId="0" quotePrefix="1" applyFont="1" applyAlignment="1">
      <alignment horizontal="center"/>
    </xf>
    <xf numFmtId="3" fontId="3" fillId="0" borderId="5" xfId="0" applyNumberFormat="1" applyFont="1" applyBorder="1"/>
    <xf numFmtId="3" fontId="3" fillId="0" borderId="0" xfId="0" applyNumberFormat="1" applyFont="1" applyAlignment="1">
      <alignment horizontal="center"/>
    </xf>
    <xf numFmtId="3" fontId="3" fillId="0" borderId="8" xfId="0" applyNumberFormat="1" applyFont="1" applyBorder="1"/>
    <xf numFmtId="0" fontId="15" fillId="0" borderId="0" xfId="0" applyFont="1"/>
    <xf numFmtId="0" fontId="14" fillId="0" borderId="0" xfId="2" applyFont="1"/>
    <xf numFmtId="0" fontId="3" fillId="0" borderId="0" xfId="2" applyFont="1"/>
    <xf numFmtId="0" fontId="14" fillId="0" borderId="0" xfId="2" applyFont="1" applyAlignment="1">
      <alignment horizontal="center"/>
    </xf>
    <xf numFmtId="0" fontId="15" fillId="0" borderId="0" xfId="2" applyFont="1"/>
    <xf numFmtId="3" fontId="3" fillId="0" borderId="0" xfId="2" applyNumberFormat="1" applyFont="1"/>
    <xf numFmtId="3" fontId="3" fillId="0" borderId="5" xfId="2" applyNumberFormat="1" applyFont="1" applyBorder="1"/>
    <xf numFmtId="0" fontId="20" fillId="0" borderId="0" xfId="2" applyFont="1"/>
    <xf numFmtId="3" fontId="3" fillId="0" borderId="12" xfId="2" applyNumberFormat="1" applyFont="1" applyBorder="1"/>
    <xf numFmtId="3" fontId="3" fillId="0" borderId="11" xfId="2" applyNumberFormat="1" applyFont="1" applyBorder="1" applyAlignment="1">
      <alignment horizontal="center"/>
    </xf>
    <xf numFmtId="3" fontId="3" fillId="0" borderId="11" xfId="2" applyNumberFormat="1" applyFont="1" applyBorder="1"/>
    <xf numFmtId="3" fontId="3" fillId="0" borderId="13" xfId="2" applyNumberFormat="1" applyFont="1" applyBorder="1"/>
    <xf numFmtId="164" fontId="3" fillId="0" borderId="13" xfId="2" applyNumberFormat="1" applyFont="1" applyBorder="1"/>
    <xf numFmtId="3" fontId="14" fillId="0" borderId="9" xfId="2" quotePrefix="1" applyNumberFormat="1" applyFont="1" applyBorder="1"/>
    <xf numFmtId="165" fontId="3" fillId="0" borderId="11" xfId="1" applyNumberFormat="1" applyFont="1" applyBorder="1"/>
    <xf numFmtId="165" fontId="3" fillId="0" borderId="13" xfId="1" applyNumberFormat="1" applyFont="1" applyBorder="1"/>
    <xf numFmtId="165" fontId="3" fillId="0" borderId="9" xfId="1" applyNumberFormat="1" applyFont="1" applyBorder="1"/>
    <xf numFmtId="165" fontId="3" fillId="0" borderId="12" xfId="1" applyNumberFormat="1" applyFont="1" applyBorder="1"/>
    <xf numFmtId="0" fontId="4" fillId="0" borderId="0" xfId="2" applyFont="1"/>
    <xf numFmtId="165" fontId="3" fillId="0" borderId="0" xfId="1" applyNumberFormat="1" applyFont="1"/>
    <xf numFmtId="2" fontId="3" fillId="0" borderId="0" xfId="2" applyNumberFormat="1" applyFont="1"/>
    <xf numFmtId="0" fontId="3" fillId="2" borderId="0" xfId="2" applyFont="1" applyFill="1"/>
    <xf numFmtId="0" fontId="3" fillId="0" borderId="0" xfId="2" applyFont="1" applyFill="1"/>
    <xf numFmtId="0" fontId="3" fillId="0" borderId="8" xfId="0" applyFont="1" applyBorder="1"/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right"/>
    </xf>
    <xf numFmtId="3" fontId="14" fillId="0" borderId="0" xfId="0" applyNumberFormat="1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Border="1"/>
    <xf numFmtId="3" fontId="3" fillId="0" borderId="8" xfId="2" applyNumberFormat="1" applyFont="1" applyBorder="1"/>
    <xf numFmtId="3" fontId="3" fillId="0" borderId="0" xfId="2" applyNumberFormat="1" applyFont="1" applyBorder="1"/>
    <xf numFmtId="3" fontId="3" fillId="0" borderId="1" xfId="2" applyNumberFormat="1" applyFont="1" applyBorder="1"/>
    <xf numFmtId="3" fontId="3" fillId="0" borderId="2" xfId="2" applyNumberFormat="1" applyFont="1" applyBorder="1"/>
    <xf numFmtId="3" fontId="3" fillId="0" borderId="4" xfId="2" applyNumberFormat="1" applyFont="1" applyBorder="1"/>
    <xf numFmtId="0" fontId="14" fillId="0" borderId="0" xfId="2" applyFont="1" applyBorder="1"/>
    <xf numFmtId="3" fontId="3" fillId="0" borderId="3" xfId="2" applyNumberFormat="1" applyFont="1" applyBorder="1"/>
    <xf numFmtId="0" fontId="16" fillId="0" borderId="0" xfId="2" applyFont="1" applyBorder="1"/>
    <xf numFmtId="0" fontId="15" fillId="0" borderId="0" xfId="2" applyFont="1" applyAlignment="1">
      <alignment horizontal="left"/>
    </xf>
    <xf numFmtId="0" fontId="3" fillId="0" borderId="0" xfId="2" quotePrefix="1" applyFont="1" applyAlignment="1">
      <alignment horizontal="center"/>
    </xf>
    <xf numFmtId="0" fontId="3" fillId="0" borderId="0" xfId="2" applyFont="1" applyAlignment="1">
      <alignment horizontal="left"/>
    </xf>
    <xf numFmtId="3" fontId="14" fillId="0" borderId="0" xfId="2" applyNumberFormat="1" applyFont="1"/>
    <xf numFmtId="0" fontId="17" fillId="0" borderId="0" xfId="2" applyFont="1"/>
    <xf numFmtId="0" fontId="18" fillId="0" borderId="0" xfId="2" applyFont="1" applyAlignment="1">
      <alignment horizontal="center"/>
    </xf>
    <xf numFmtId="3" fontId="18" fillId="0" borderId="0" xfId="2" applyNumberFormat="1" applyFont="1" applyAlignment="1">
      <alignment horizontal="center"/>
    </xf>
    <xf numFmtId="0" fontId="14" fillId="0" borderId="0" xfId="2" applyFont="1" applyAlignment="1">
      <alignment horizontal="left"/>
    </xf>
    <xf numFmtId="3" fontId="3" fillId="0" borderId="0" xfId="0" applyNumberFormat="1" applyFont="1" applyAlignment="1">
      <alignment horizontal="left" indent="1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14" fillId="0" borderId="0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3" fontId="3" fillId="0" borderId="0" xfId="2" applyNumberFormat="1" applyFont="1" applyBorder="1" applyAlignment="1">
      <alignment horizontal="center" vertical="center"/>
    </xf>
    <xf numFmtId="3" fontId="3" fillId="0" borderId="0" xfId="2" applyNumberFormat="1" applyFont="1" applyAlignment="1">
      <alignment vertical="center"/>
    </xf>
    <xf numFmtId="0" fontId="17" fillId="0" borderId="0" xfId="0" applyFont="1"/>
    <xf numFmtId="3" fontId="17" fillId="0" borderId="0" xfId="0" applyNumberFormat="1" applyFont="1"/>
    <xf numFmtId="0" fontId="21" fillId="0" borderId="0" xfId="0" applyFont="1"/>
    <xf numFmtId="3" fontId="21" fillId="0" borderId="14" xfId="0" applyNumberFormat="1" applyFont="1" applyBorder="1"/>
    <xf numFmtId="3" fontId="5" fillId="0" borderId="15" xfId="0" applyNumberFormat="1" applyFont="1" applyBorder="1"/>
    <xf numFmtId="3" fontId="3" fillId="0" borderId="15" xfId="0" applyNumberFormat="1" applyFont="1" applyBorder="1"/>
    <xf numFmtId="3" fontId="3" fillId="0" borderId="10" xfId="0" applyNumberFormat="1" applyFont="1" applyBorder="1"/>
    <xf numFmtId="9" fontId="3" fillId="0" borderId="0" xfId="1" applyFont="1" applyAlignment="1">
      <alignment horizontal="center"/>
    </xf>
    <xf numFmtId="0" fontId="3" fillId="0" borderId="7" xfId="0" applyFont="1" applyBorder="1"/>
    <xf numFmtId="3" fontId="3" fillId="0" borderId="7" xfId="0" applyNumberFormat="1" applyFont="1" applyBorder="1"/>
    <xf numFmtId="0" fontId="22" fillId="0" borderId="0" xfId="0" applyFont="1"/>
    <xf numFmtId="3" fontId="22" fillId="0" borderId="17" xfId="0" applyNumberFormat="1" applyFont="1" applyBorder="1"/>
    <xf numFmtId="3" fontId="22" fillId="0" borderId="0" xfId="0" applyNumberFormat="1" applyFont="1"/>
    <xf numFmtId="0" fontId="9" fillId="0" borderId="22" xfId="0" applyFont="1" applyBorder="1"/>
    <xf numFmtId="0" fontId="9" fillId="0" borderId="18" xfId="0" applyFont="1" applyBorder="1"/>
    <xf numFmtId="3" fontId="9" fillId="0" borderId="19" xfId="0" applyNumberFormat="1" applyFont="1" applyBorder="1"/>
    <xf numFmtId="3" fontId="9" fillId="0" borderId="16" xfId="0" applyNumberFormat="1" applyFont="1" applyBorder="1"/>
    <xf numFmtId="3" fontId="9" fillId="0" borderId="18" xfId="0" applyNumberFormat="1" applyFont="1" applyBorder="1"/>
    <xf numFmtId="3" fontId="9" fillId="0" borderId="24" xfId="0" applyNumberFormat="1" applyFont="1" applyBorder="1"/>
    <xf numFmtId="0" fontId="9" fillId="0" borderId="15" xfId="0" applyFont="1" applyBorder="1"/>
    <xf numFmtId="3" fontId="9" fillId="0" borderId="20" xfId="0" applyNumberFormat="1" applyFont="1" applyBorder="1"/>
    <xf numFmtId="3" fontId="9" fillId="0" borderId="17" xfId="0" applyNumberFormat="1" applyFont="1" applyBorder="1"/>
    <xf numFmtId="3" fontId="9" fillId="0" borderId="25" xfId="0" applyNumberFormat="1" applyFont="1" applyBorder="1"/>
    <xf numFmtId="3" fontId="9" fillId="0" borderId="26" xfId="0" applyNumberFormat="1" applyFont="1" applyBorder="1"/>
    <xf numFmtId="3" fontId="9" fillId="0" borderId="8" xfId="0" applyNumberFormat="1" applyFont="1" applyBorder="1"/>
    <xf numFmtId="3" fontId="9" fillId="0" borderId="27" xfId="0" applyNumberFormat="1" applyFont="1" applyBorder="1"/>
    <xf numFmtId="0" fontId="9" fillId="0" borderId="23" xfId="0" applyFont="1" applyBorder="1"/>
    <xf numFmtId="0" fontId="9" fillId="0" borderId="8" xfId="0" applyFont="1" applyBorder="1"/>
    <xf numFmtId="3" fontId="9" fillId="0" borderId="21" xfId="0" applyNumberFormat="1" applyFont="1" applyBorder="1"/>
    <xf numFmtId="3" fontId="9" fillId="0" borderId="28" xfId="0" applyNumberFormat="1" applyFont="1" applyBorder="1"/>
    <xf numFmtId="3" fontId="9" fillId="0" borderId="6" xfId="0" applyNumberFormat="1" applyFont="1" applyBorder="1"/>
    <xf numFmtId="3" fontId="9" fillId="0" borderId="29" xfId="0" applyNumberFormat="1" applyFont="1" applyBorder="1"/>
    <xf numFmtId="0" fontId="9" fillId="0" borderId="14" xfId="0" applyFont="1" applyBorder="1"/>
    <xf numFmtId="0" fontId="9" fillId="0" borderId="6" xfId="0" applyFont="1" applyBorder="1"/>
    <xf numFmtId="3" fontId="9" fillId="0" borderId="30" xfId="0" applyNumberFormat="1" applyFont="1" applyBorder="1"/>
    <xf numFmtId="3" fontId="9" fillId="0" borderId="0" xfId="0" applyNumberFormat="1" applyFont="1"/>
    <xf numFmtId="0" fontId="3" fillId="0" borderId="14" xfId="0" applyFont="1" applyBorder="1"/>
    <xf numFmtId="3" fontId="3" fillId="0" borderId="6" xfId="0" applyNumberFormat="1" applyFont="1" applyBorder="1"/>
    <xf numFmtId="0" fontId="3" fillId="0" borderId="6" xfId="0" applyFont="1" applyBorder="1"/>
    <xf numFmtId="3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0" fontId="3" fillId="0" borderId="9" xfId="0" applyFont="1" applyBorder="1"/>
    <xf numFmtId="0" fontId="3" fillId="0" borderId="13" xfId="0" applyFont="1" applyBorder="1"/>
    <xf numFmtId="0" fontId="5" fillId="0" borderId="12" xfId="0" applyFont="1" applyBorder="1"/>
    <xf numFmtId="0" fontId="5" fillId="0" borderId="13" xfId="0" applyFont="1" applyBorder="1"/>
    <xf numFmtId="0" fontId="3" fillId="0" borderId="11" xfId="0" applyFont="1" applyBorder="1"/>
    <xf numFmtId="0" fontId="3" fillId="0" borderId="29" xfId="0" applyFont="1" applyBorder="1"/>
    <xf numFmtId="3" fontId="5" fillId="0" borderId="11" xfId="0" applyNumberFormat="1" applyFont="1" applyBorder="1"/>
    <xf numFmtId="3" fontId="5" fillId="0" borderId="9" xfId="0" applyNumberFormat="1" applyFont="1" applyBorder="1"/>
    <xf numFmtId="0" fontId="5" fillId="0" borderId="9" xfId="0" applyFont="1" applyBorder="1"/>
    <xf numFmtId="3" fontId="5" fillId="0" borderId="12" xfId="0" applyNumberFormat="1" applyFont="1" applyBorder="1"/>
    <xf numFmtId="3" fontId="5" fillId="0" borderId="13" xfId="0" applyNumberFormat="1" applyFont="1" applyBorder="1"/>
    <xf numFmtId="166" fontId="5" fillId="0" borderId="11" xfId="1" applyNumberFormat="1" applyFont="1" applyBorder="1"/>
    <xf numFmtId="166" fontId="5" fillId="0" borderId="11" xfId="0" applyNumberFormat="1" applyFont="1" applyBorder="1"/>
    <xf numFmtId="167" fontId="23" fillId="0" borderId="0" xfId="0" applyNumberFormat="1" applyFont="1"/>
    <xf numFmtId="166" fontId="5" fillId="0" borderId="9" xfId="0" applyNumberFormat="1" applyFont="1" applyBorder="1"/>
    <xf numFmtId="166" fontId="5" fillId="0" borderId="12" xfId="0" applyNumberFormat="1" applyFont="1" applyBorder="1"/>
    <xf numFmtId="166" fontId="5" fillId="0" borderId="13" xfId="0" applyNumberFormat="1" applyFont="1" applyBorder="1"/>
    <xf numFmtId="2" fontId="3" fillId="0" borderId="0" xfId="0" applyNumberFormat="1" applyFont="1"/>
    <xf numFmtId="0" fontId="6" fillId="0" borderId="0" xfId="2" applyFont="1"/>
    <xf numFmtId="0" fontId="5" fillId="0" borderId="0" xfId="2" applyFont="1"/>
    <xf numFmtId="3" fontId="5" fillId="0" borderId="0" xfId="2" applyNumberFormat="1" applyFont="1"/>
    <xf numFmtId="0" fontId="19" fillId="0" borderId="0" xfId="2"/>
    <xf numFmtId="0" fontId="12" fillId="0" borderId="0" xfId="2" applyFont="1"/>
    <xf numFmtId="3" fontId="3" fillId="0" borderId="0" xfId="2" applyNumberFormat="1" applyFont="1" applyFill="1"/>
    <xf numFmtId="0" fontId="14" fillId="2" borderId="0" xfId="2" applyFont="1" applyFill="1"/>
    <xf numFmtId="0" fontId="5" fillId="0" borderId="8" xfId="2" applyFont="1" applyBorder="1"/>
    <xf numFmtId="0" fontId="5" fillId="0" borderId="8" xfId="2" applyFont="1" applyBorder="1" applyAlignment="1">
      <alignment horizontal="center"/>
    </xf>
    <xf numFmtId="0" fontId="5" fillId="0" borderId="0" xfId="2" applyFont="1" applyAlignment="1">
      <alignment horizontal="center"/>
    </xf>
    <xf numFmtId="3" fontId="5" fillId="0" borderId="5" xfId="2" applyNumberFormat="1" applyFont="1" applyBorder="1"/>
    <xf numFmtId="3" fontId="3" fillId="0" borderId="0" xfId="2" applyNumberFormat="1" applyFont="1" applyAlignment="1">
      <alignment horizontal="center"/>
    </xf>
    <xf numFmtId="3" fontId="5" fillId="0" borderId="1" xfId="2" applyNumberFormat="1" applyFont="1" applyBorder="1"/>
    <xf numFmtId="3" fontId="5" fillId="0" borderId="2" xfId="2" applyNumberFormat="1" applyFont="1" applyBorder="1"/>
    <xf numFmtId="0" fontId="7" fillId="0" borderId="0" xfId="2" applyFont="1"/>
    <xf numFmtId="0" fontId="9" fillId="0" borderId="0" xfId="2" applyFont="1"/>
    <xf numFmtId="3" fontId="9" fillId="0" borderId="0" xfId="2" applyNumberFormat="1" applyFont="1"/>
    <xf numFmtId="0" fontId="13" fillId="0" borderId="0" xfId="2" applyFont="1"/>
    <xf numFmtId="0" fontId="10" fillId="0" borderId="0" xfId="2" applyFont="1"/>
    <xf numFmtId="0" fontId="8" fillId="0" borderId="0" xfId="2" applyFont="1"/>
    <xf numFmtId="3" fontId="8" fillId="0" borderId="6" xfId="2" applyNumberFormat="1" applyFont="1" applyBorder="1"/>
    <xf numFmtId="3" fontId="8" fillId="0" borderId="0" xfId="2" applyNumberFormat="1" applyFont="1"/>
    <xf numFmtId="3" fontId="5" fillId="0" borderId="7" xfId="2" applyNumberFormat="1" applyFont="1" applyBorder="1"/>
    <xf numFmtId="3" fontId="5" fillId="0" borderId="3" xfId="2" applyNumberFormat="1" applyFont="1" applyBorder="1"/>
    <xf numFmtId="0" fontId="6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3" fontId="25" fillId="0" borderId="0" xfId="0" applyNumberFormat="1" applyFont="1" applyAlignment="1">
      <alignment horizontal="center"/>
    </xf>
    <xf numFmtId="3" fontId="8" fillId="0" borderId="0" xfId="0" applyNumberFormat="1" applyFont="1"/>
    <xf numFmtId="3" fontId="3" fillId="0" borderId="17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3" fontId="3" fillId="0" borderId="10" xfId="2" applyNumberFormat="1" applyFont="1" applyBorder="1" applyAlignment="1">
      <alignment horizontal="center"/>
    </xf>
    <xf numFmtId="3" fontId="3" fillId="0" borderId="11" xfId="2" applyNumberFormat="1" applyFont="1" applyBorder="1" applyAlignment="1">
      <alignment horizontal="center"/>
    </xf>
  </cellXfs>
  <cellStyles count="5">
    <cellStyle name="Normal" xfId="0" builtinId="0"/>
    <cellStyle name="Normal 2" xfId="2" xr:uid="{00000000-0005-0000-0000-000001000000}"/>
    <cellStyle name="Prosent" xfId="1" builtinId="5"/>
    <cellStyle name="Prosent 2" xfId="3" xr:uid="{36CC034C-FA8E-46E5-A6F6-42907C73F635}"/>
    <cellStyle name="Prosent 2 2" xfId="4" xr:uid="{0B1ED1A4-913C-4B8C-AABA-50379595705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showGridLines="0" showZeros="0" workbookViewId="0">
      <selection activeCell="L23" sqref="L23"/>
    </sheetView>
  </sheetViews>
  <sheetFormatPr baseColWidth="10" defaultRowHeight="15.75" x14ac:dyDescent="0.25"/>
  <cols>
    <col min="1" max="1" width="4.5703125" style="1" customWidth="1"/>
    <col min="2" max="2" width="7" style="1" customWidth="1"/>
    <col min="3" max="3" width="23.42578125" style="1" customWidth="1"/>
    <col min="4" max="4" width="4.7109375" style="1" customWidth="1"/>
    <col min="5" max="5" width="8.28515625" style="1" customWidth="1"/>
    <col min="6" max="6" width="2.28515625" style="26" customWidth="1"/>
    <col min="7" max="7" width="11.42578125" style="8"/>
    <col min="8" max="8" width="2.28515625" style="8" customWidth="1"/>
    <col min="9" max="9" width="11.42578125" style="8"/>
    <col min="10" max="16384" width="11.42578125" style="1"/>
  </cols>
  <sheetData>
    <row r="1" spans="1:15" s="2" customFormat="1" ht="20.25" x14ac:dyDescent="0.3">
      <c r="B1" s="9" t="s">
        <v>68</v>
      </c>
      <c r="F1" s="25"/>
      <c r="G1" s="6"/>
      <c r="H1" s="6"/>
      <c r="I1" s="6"/>
    </row>
    <row r="2" spans="1:15" x14ac:dyDescent="0.25">
      <c r="B2" s="26"/>
      <c r="C2" s="26"/>
      <c r="D2" s="26"/>
      <c r="E2" s="26"/>
      <c r="G2" s="28"/>
      <c r="H2" s="28"/>
      <c r="I2" s="28"/>
    </row>
    <row r="3" spans="1:15" s="3" customFormat="1" ht="15" x14ac:dyDescent="0.25">
      <c r="B3" s="10"/>
      <c r="C3" s="10"/>
      <c r="D3" s="10"/>
      <c r="E3" s="13" t="s">
        <v>0</v>
      </c>
      <c r="F3" s="13"/>
      <c r="G3" s="14" t="s">
        <v>2</v>
      </c>
      <c r="H3" s="14"/>
      <c r="I3" s="14" t="s">
        <v>1</v>
      </c>
    </row>
    <row r="4" spans="1:15" s="3" customFormat="1" ht="15" x14ac:dyDescent="0.25">
      <c r="B4" s="10"/>
      <c r="C4" s="10"/>
      <c r="D4" s="10"/>
      <c r="E4" s="13"/>
      <c r="F4" s="13"/>
      <c r="G4" s="14"/>
      <c r="H4" s="14"/>
      <c r="I4" s="14"/>
    </row>
    <row r="5" spans="1:15" s="3" customFormat="1" ht="15" x14ac:dyDescent="0.25">
      <c r="B5" s="10" t="s">
        <v>3</v>
      </c>
      <c r="C5" s="10"/>
      <c r="D5" s="10"/>
      <c r="E5" s="10"/>
      <c r="F5" s="10"/>
      <c r="G5" s="15"/>
      <c r="H5" s="21"/>
      <c r="I5" s="15"/>
    </row>
    <row r="6" spans="1:15" s="3" customFormat="1" ht="15" x14ac:dyDescent="0.25">
      <c r="B6" s="10" t="s">
        <v>4</v>
      </c>
      <c r="C6" s="10"/>
      <c r="D6" s="10"/>
      <c r="E6" s="10"/>
      <c r="F6" s="10"/>
      <c r="G6" s="17"/>
      <c r="H6" s="21"/>
      <c r="I6" s="17"/>
    </row>
    <row r="7" spans="1:15" s="2" customFormat="1" ht="20.25" x14ac:dyDescent="0.3">
      <c r="A7" s="3"/>
      <c r="B7" s="10" t="s">
        <v>60</v>
      </c>
      <c r="C7" s="10"/>
      <c r="D7" s="10"/>
      <c r="E7" s="10"/>
      <c r="F7" s="10"/>
      <c r="G7" s="19">
        <f>SUM(G5:G6)</f>
        <v>0</v>
      </c>
      <c r="H7" s="21"/>
      <c r="I7" s="19">
        <f>SUM(I5:I6)</f>
        <v>0</v>
      </c>
      <c r="J7" s="3"/>
      <c r="K7" s="3"/>
      <c r="L7" s="3"/>
      <c r="M7" s="3"/>
    </row>
    <row r="8" spans="1:15" s="2" customFormat="1" ht="20.25" x14ac:dyDescent="0.3">
      <c r="A8" s="3"/>
      <c r="B8" s="10"/>
      <c r="C8" s="10"/>
      <c r="D8" s="10"/>
      <c r="E8" s="10"/>
      <c r="F8" s="10"/>
      <c r="G8" s="21"/>
      <c r="H8" s="21"/>
      <c r="I8" s="21"/>
      <c r="J8" s="3"/>
      <c r="K8" s="3"/>
      <c r="L8" s="3"/>
      <c r="M8" s="3"/>
    </row>
    <row r="9" spans="1:15" s="3" customFormat="1" ht="15" x14ac:dyDescent="0.25">
      <c r="B9" s="10" t="s">
        <v>5</v>
      </c>
      <c r="C9" s="10"/>
      <c r="D9" s="10"/>
      <c r="E9" s="10"/>
      <c r="F9" s="10"/>
      <c r="G9" s="21"/>
      <c r="H9" s="21"/>
      <c r="I9" s="21"/>
    </row>
    <row r="10" spans="1:15" s="3" customFormat="1" ht="15" x14ac:dyDescent="0.25">
      <c r="B10" s="10" t="s">
        <v>6</v>
      </c>
      <c r="C10" s="10"/>
      <c r="D10" s="10"/>
      <c r="E10" s="10"/>
      <c r="F10" s="10"/>
      <c r="G10" s="15"/>
      <c r="H10" s="21"/>
      <c r="I10" s="15"/>
    </row>
    <row r="11" spans="1:15" s="3" customFormat="1" ht="15" x14ac:dyDescent="0.25">
      <c r="B11" s="10" t="s">
        <v>7</v>
      </c>
      <c r="C11" s="10"/>
      <c r="D11" s="10"/>
      <c r="E11" s="10"/>
      <c r="F11" s="10"/>
      <c r="G11" s="16"/>
      <c r="H11" s="21"/>
      <c r="I11" s="16"/>
    </row>
    <row r="12" spans="1:15" s="3" customFormat="1" ht="15" x14ac:dyDescent="0.25">
      <c r="B12" s="10" t="s">
        <v>8</v>
      </c>
      <c r="C12" s="10"/>
      <c r="D12" s="10"/>
      <c r="E12" s="10"/>
      <c r="F12" s="10"/>
      <c r="G12" s="16"/>
      <c r="H12" s="21"/>
      <c r="I12" s="16"/>
    </row>
    <row r="13" spans="1:15" s="3" customFormat="1" ht="15" x14ac:dyDescent="0.25">
      <c r="B13" s="10" t="s">
        <v>9</v>
      </c>
      <c r="C13" s="10"/>
      <c r="D13" s="10"/>
      <c r="E13" s="10"/>
      <c r="F13" s="10"/>
      <c r="G13" s="16"/>
      <c r="H13" s="21"/>
      <c r="I13" s="16"/>
    </row>
    <row r="14" spans="1:15" s="3" customFormat="1" ht="15" x14ac:dyDescent="0.25">
      <c r="B14" s="10" t="s">
        <v>10</v>
      </c>
      <c r="C14" s="10"/>
      <c r="D14" s="10"/>
      <c r="E14" s="10"/>
      <c r="F14" s="10"/>
      <c r="G14" s="16"/>
      <c r="H14" s="21"/>
      <c r="I14" s="16"/>
    </row>
    <row r="15" spans="1:15" s="3" customFormat="1" ht="15" x14ac:dyDescent="0.25">
      <c r="B15" s="10" t="s">
        <v>11</v>
      </c>
      <c r="C15" s="10"/>
      <c r="D15" s="10"/>
      <c r="E15" s="10"/>
      <c r="F15" s="10"/>
      <c r="G15" s="18"/>
      <c r="H15" s="21"/>
      <c r="I15" s="18"/>
    </row>
    <row r="16" spans="1:15" s="2" customFormat="1" ht="20.25" x14ac:dyDescent="0.3">
      <c r="A16" s="3"/>
      <c r="B16" s="10" t="s">
        <v>63</v>
      </c>
      <c r="C16" s="10"/>
      <c r="D16" s="10"/>
      <c r="E16" s="10"/>
      <c r="F16" s="10"/>
      <c r="G16" s="36">
        <f>SUM(G10:G15)</f>
        <v>0</v>
      </c>
      <c r="H16" s="21"/>
      <c r="I16" s="36">
        <f>SUM(I10:I15)</f>
        <v>0</v>
      </c>
      <c r="J16" s="3"/>
      <c r="K16" s="3"/>
      <c r="L16" s="3"/>
      <c r="M16" s="3"/>
      <c r="N16" s="3"/>
      <c r="O16" s="3"/>
    </row>
    <row r="17" spans="1:14" s="2" customFormat="1" ht="20.25" x14ac:dyDescent="0.3">
      <c r="A17" s="3"/>
      <c r="B17" s="27" t="s">
        <v>12</v>
      </c>
      <c r="C17" s="10"/>
      <c r="D17" s="10"/>
      <c r="E17" s="10"/>
      <c r="F17" s="10"/>
      <c r="G17" s="19">
        <f>G7-G16</f>
        <v>0</v>
      </c>
      <c r="H17" s="21"/>
      <c r="I17" s="19">
        <f>I7-I16</f>
        <v>0</v>
      </c>
      <c r="J17" s="3"/>
      <c r="K17" s="3"/>
      <c r="L17" s="3"/>
      <c r="M17" s="3"/>
    </row>
    <row r="18" spans="1:14" s="5" customFormat="1" ht="11.25" x14ac:dyDescent="0.2">
      <c r="B18" s="12"/>
      <c r="C18" s="12"/>
      <c r="D18" s="12"/>
      <c r="E18" s="12"/>
      <c r="F18" s="12"/>
      <c r="G18" s="20"/>
      <c r="H18" s="20"/>
      <c r="I18" s="20"/>
    </row>
    <row r="19" spans="1:14" s="3" customFormat="1" ht="15" x14ac:dyDescent="0.25">
      <c r="B19" s="10" t="s">
        <v>14</v>
      </c>
      <c r="C19" s="10"/>
      <c r="D19" s="10"/>
      <c r="E19" s="10"/>
      <c r="F19" s="10"/>
      <c r="G19" s="21"/>
      <c r="H19" s="21"/>
      <c r="I19" s="21"/>
    </row>
    <row r="20" spans="1:14" s="3" customFormat="1" ht="15" x14ac:dyDescent="0.25">
      <c r="B20" s="10" t="s">
        <v>13</v>
      </c>
      <c r="C20" s="10"/>
      <c r="D20" s="10"/>
      <c r="E20" s="10"/>
      <c r="F20" s="10"/>
      <c r="G20" s="16"/>
      <c r="H20" s="21"/>
      <c r="I20" s="16"/>
    </row>
    <row r="21" spans="1:14" s="3" customFormat="1" ht="15" x14ac:dyDescent="0.25">
      <c r="B21" s="10" t="s">
        <v>15</v>
      </c>
      <c r="C21" s="10"/>
      <c r="D21" s="10"/>
      <c r="E21" s="10"/>
      <c r="F21" s="10"/>
      <c r="G21" s="16"/>
      <c r="H21" s="21"/>
      <c r="I21" s="16"/>
    </row>
    <row r="22" spans="1:14" s="3" customFormat="1" ht="15" x14ac:dyDescent="0.25">
      <c r="B22" s="10" t="s">
        <v>16</v>
      </c>
      <c r="C22" s="10"/>
      <c r="D22" s="10"/>
      <c r="E22" s="10"/>
      <c r="F22" s="10"/>
      <c r="G22" s="16"/>
      <c r="H22" s="21"/>
      <c r="I22" s="16"/>
    </row>
    <row r="23" spans="1:14" s="3" customFormat="1" ht="15" x14ac:dyDescent="0.25">
      <c r="B23" s="10" t="s">
        <v>17</v>
      </c>
      <c r="C23" s="10"/>
      <c r="D23" s="10"/>
      <c r="E23" s="10"/>
      <c r="F23" s="10"/>
      <c r="G23" s="17"/>
      <c r="H23" s="21"/>
      <c r="I23" s="17"/>
    </row>
    <row r="24" spans="1:14" s="2" customFormat="1" ht="20.25" x14ac:dyDescent="0.3">
      <c r="A24" s="3"/>
      <c r="B24" s="3" t="s">
        <v>61</v>
      </c>
      <c r="C24" s="3"/>
      <c r="D24" s="10"/>
      <c r="E24" s="10"/>
      <c r="F24" s="10"/>
      <c r="G24" s="19">
        <f>SUM(G19:G23)</f>
        <v>0</v>
      </c>
      <c r="H24" s="21"/>
      <c r="I24" s="19">
        <f>SUM(I19:I23)</f>
        <v>0</v>
      </c>
      <c r="J24" s="3"/>
      <c r="K24" s="3"/>
      <c r="L24" s="3"/>
      <c r="M24" s="3"/>
      <c r="N24" s="3"/>
    </row>
    <row r="25" spans="1:14" s="4" customFormat="1" ht="8.25" x14ac:dyDescent="0.15">
      <c r="B25" s="11"/>
      <c r="C25" s="11"/>
      <c r="D25" s="11"/>
      <c r="E25" s="11"/>
      <c r="F25" s="11"/>
      <c r="G25" s="23"/>
      <c r="H25" s="23"/>
      <c r="I25" s="23"/>
    </row>
    <row r="26" spans="1:14" s="3" customFormat="1" ht="15" x14ac:dyDescent="0.25">
      <c r="B26" s="27" t="s">
        <v>69</v>
      </c>
      <c r="C26" s="10"/>
      <c r="D26" s="10"/>
      <c r="E26" s="10"/>
      <c r="F26" s="10"/>
      <c r="G26" s="15">
        <f>G17+G24</f>
        <v>0</v>
      </c>
      <c r="H26" s="21">
        <f>H17+H24</f>
        <v>0</v>
      </c>
      <c r="I26" s="15">
        <f>I17+I24</f>
        <v>0</v>
      </c>
    </row>
    <row r="27" spans="1:14" s="4" customFormat="1" ht="8.25" x14ac:dyDescent="0.15">
      <c r="B27" s="22"/>
      <c r="C27" s="11"/>
      <c r="D27" s="11"/>
      <c r="E27" s="11"/>
      <c r="F27" s="11"/>
      <c r="G27" s="23"/>
      <c r="H27" s="23"/>
      <c r="I27" s="23"/>
    </row>
    <row r="28" spans="1:14" s="3" customFormat="1" ht="15" x14ac:dyDescent="0.25">
      <c r="B28" s="10" t="s">
        <v>62</v>
      </c>
      <c r="C28" s="10"/>
      <c r="D28" s="10"/>
      <c r="E28" s="10"/>
      <c r="F28" s="10"/>
      <c r="G28" s="15"/>
      <c r="H28" s="21"/>
      <c r="I28" s="15"/>
    </row>
    <row r="29" spans="1:14" s="4" customFormat="1" ht="8.25" x14ac:dyDescent="0.15">
      <c r="B29" s="11"/>
      <c r="C29" s="11"/>
      <c r="D29" s="11"/>
      <c r="E29" s="11"/>
      <c r="F29" s="11"/>
      <c r="G29" s="23"/>
      <c r="H29" s="23"/>
      <c r="I29" s="23"/>
    </row>
    <row r="30" spans="1:14" s="4" customFormat="1" ht="8.25" x14ac:dyDescent="0.15">
      <c r="B30" s="11"/>
      <c r="C30" s="11"/>
      <c r="D30" s="11"/>
      <c r="E30" s="11"/>
      <c r="F30" s="11"/>
      <c r="G30" s="23"/>
      <c r="H30" s="23"/>
      <c r="I30" s="23"/>
    </row>
    <row r="31" spans="1:14" s="3" customFormat="1" ht="15" x14ac:dyDescent="0.25">
      <c r="B31" s="27" t="s">
        <v>18</v>
      </c>
      <c r="C31" s="10"/>
      <c r="D31" s="10"/>
      <c r="E31" s="10"/>
      <c r="F31" s="10"/>
      <c r="G31" s="15">
        <f>SUM(G26:G28)</f>
        <v>0</v>
      </c>
      <c r="H31" s="21"/>
      <c r="I31" s="15">
        <f>SUM(I26:I28)</f>
        <v>0</v>
      </c>
    </row>
    <row r="32" spans="1:14" s="3" customFormat="1" ht="15" x14ac:dyDescent="0.25">
      <c r="B32" s="10"/>
      <c r="C32" s="10"/>
      <c r="D32" s="10"/>
      <c r="E32" s="10"/>
      <c r="F32" s="10"/>
      <c r="G32" s="21"/>
      <c r="H32" s="21"/>
      <c r="I32" s="21"/>
    </row>
    <row r="33" spans="1:13" s="3" customFormat="1" ht="15" x14ac:dyDescent="0.25">
      <c r="B33" s="24" t="s">
        <v>19</v>
      </c>
      <c r="C33" s="10"/>
      <c r="D33" s="10"/>
      <c r="E33" s="10"/>
      <c r="F33" s="10"/>
      <c r="G33" s="21"/>
      <c r="H33" s="21"/>
      <c r="I33" s="21"/>
    </row>
    <row r="34" spans="1:13" s="3" customFormat="1" ht="15" x14ac:dyDescent="0.25">
      <c r="B34" s="24" t="s">
        <v>20</v>
      </c>
      <c r="C34" s="10"/>
      <c r="D34" s="10"/>
      <c r="E34" s="10"/>
      <c r="F34" s="10"/>
      <c r="G34" s="15"/>
      <c r="H34" s="21"/>
      <c r="I34" s="15"/>
    </row>
    <row r="35" spans="1:13" s="3" customFormat="1" ht="15" x14ac:dyDescent="0.25">
      <c r="B35" s="10" t="s">
        <v>21</v>
      </c>
      <c r="C35" s="10"/>
      <c r="D35" s="10"/>
      <c r="E35" s="10"/>
      <c r="F35" s="10"/>
      <c r="G35" s="16">
        <f>SUM(G33:G34)</f>
        <v>0</v>
      </c>
      <c r="H35" s="21"/>
      <c r="I35" s="16">
        <f>SUM(I33:I34)</f>
        <v>0</v>
      </c>
    </row>
    <row r="36" spans="1:13" s="3" customFormat="1" ht="15" x14ac:dyDescent="0.25">
      <c r="B36" s="10" t="s">
        <v>22</v>
      </c>
      <c r="C36" s="10"/>
      <c r="D36" s="10"/>
      <c r="E36" s="10"/>
      <c r="F36" s="10"/>
      <c r="G36" s="17"/>
      <c r="H36" s="21"/>
      <c r="I36" s="17"/>
    </row>
    <row r="37" spans="1:13" s="2" customFormat="1" ht="20.25" x14ac:dyDescent="0.3">
      <c r="A37" s="3"/>
      <c r="B37" s="10" t="s">
        <v>23</v>
      </c>
      <c r="C37" s="10"/>
      <c r="D37" s="10"/>
      <c r="E37" s="10"/>
      <c r="F37" s="10"/>
      <c r="G37" s="19">
        <f>SUM(G35:G36)</f>
        <v>0</v>
      </c>
      <c r="H37" s="21"/>
      <c r="I37" s="19">
        <f>SUM(I35:I36)</f>
        <v>0</v>
      </c>
      <c r="J37" s="3"/>
      <c r="K37" s="3"/>
      <c r="L37" s="3"/>
      <c r="M37" s="3"/>
    </row>
    <row r="38" spans="1:13" s="3" customFormat="1" ht="15" x14ac:dyDescent="0.25">
      <c r="F38" s="10"/>
      <c r="G38" s="7"/>
      <c r="H38" s="7"/>
      <c r="I38" s="7"/>
    </row>
    <row r="39" spans="1:13" s="3" customFormat="1" ht="15" x14ac:dyDescent="0.25">
      <c r="F39" s="10"/>
      <c r="G39" s="7"/>
      <c r="H39" s="7"/>
      <c r="I39" s="7"/>
    </row>
    <row r="40" spans="1:13" s="3" customFormat="1" ht="15" x14ac:dyDescent="0.25">
      <c r="F40" s="10"/>
      <c r="G40" s="7"/>
      <c r="H40" s="7"/>
      <c r="I40" s="7"/>
    </row>
    <row r="41" spans="1:13" s="3" customFormat="1" ht="15" x14ac:dyDescent="0.25">
      <c r="F41" s="10"/>
      <c r="G41" s="7"/>
      <c r="H41" s="7"/>
      <c r="I41" s="7"/>
    </row>
    <row r="42" spans="1:13" s="3" customFormat="1" ht="15" x14ac:dyDescent="0.25">
      <c r="F42" s="10"/>
      <c r="G42" s="7"/>
      <c r="H42" s="7"/>
      <c r="I42" s="7"/>
    </row>
    <row r="43" spans="1:13" s="3" customFormat="1" ht="15" x14ac:dyDescent="0.25">
      <c r="F43" s="10"/>
      <c r="G43" s="7"/>
      <c r="H43" s="7"/>
      <c r="I43" s="7"/>
    </row>
    <row r="44" spans="1:13" s="3" customFormat="1" ht="15" x14ac:dyDescent="0.25">
      <c r="F44" s="10"/>
      <c r="G44" s="7"/>
      <c r="H44" s="7"/>
      <c r="I44" s="7"/>
    </row>
    <row r="45" spans="1:13" s="3" customFormat="1" ht="15" x14ac:dyDescent="0.25">
      <c r="F45" s="10"/>
      <c r="G45" s="7"/>
      <c r="H45" s="7"/>
      <c r="I45" s="7"/>
    </row>
    <row r="46" spans="1:13" s="3" customFormat="1" ht="15" x14ac:dyDescent="0.25">
      <c r="F46" s="10"/>
      <c r="G46" s="7"/>
      <c r="H46" s="7"/>
      <c r="I46" s="7"/>
    </row>
    <row r="47" spans="1:13" s="3" customFormat="1" ht="15" x14ac:dyDescent="0.25">
      <c r="F47" s="10"/>
      <c r="G47" s="7"/>
      <c r="H47" s="7"/>
      <c r="I47" s="7"/>
    </row>
    <row r="48" spans="1:13" s="3" customFormat="1" ht="15" x14ac:dyDescent="0.25">
      <c r="F48" s="10"/>
      <c r="G48" s="7"/>
      <c r="H48" s="7"/>
      <c r="I48" s="7"/>
    </row>
    <row r="49" spans="6:9" s="3" customFormat="1" ht="15" x14ac:dyDescent="0.25">
      <c r="F49" s="10"/>
      <c r="G49" s="7"/>
      <c r="H49" s="7"/>
      <c r="I49" s="7"/>
    </row>
  </sheetData>
  <phoneticPr fontId="0" type="noConversion"/>
  <pageMargins left="0.78740157499999996" right="0.78740157499999996" top="0.984251969" bottom="0.984251969" header="0.5" footer="0.5"/>
  <pageSetup paperSize="9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8"/>
  <sheetViews>
    <sheetView showGridLines="0" tabSelected="1" workbookViewId="0">
      <selection activeCell="I8" sqref="I8"/>
    </sheetView>
  </sheetViews>
  <sheetFormatPr baseColWidth="10" defaultRowHeight="15.75" x14ac:dyDescent="0.25"/>
  <cols>
    <col min="1" max="1" width="3.7109375" style="48" customWidth="1"/>
    <col min="2" max="2" width="29.42578125" style="48" customWidth="1"/>
    <col min="3" max="10" width="8.28515625" style="48" customWidth="1"/>
    <col min="11" max="255" width="11.42578125" style="48"/>
    <col min="256" max="256" width="3.7109375" style="48" customWidth="1"/>
    <col min="257" max="257" width="27.140625" style="48" bestFit="1" customWidth="1"/>
    <col min="258" max="265" width="8.28515625" style="48" customWidth="1"/>
    <col min="266" max="511" width="11.42578125" style="48"/>
    <col min="512" max="512" width="3.7109375" style="48" customWidth="1"/>
    <col min="513" max="513" width="27.140625" style="48" bestFit="1" customWidth="1"/>
    <col min="514" max="521" width="8.28515625" style="48" customWidth="1"/>
    <col min="522" max="767" width="11.42578125" style="48"/>
    <col min="768" max="768" width="3.7109375" style="48" customWidth="1"/>
    <col min="769" max="769" width="27.140625" style="48" bestFit="1" customWidth="1"/>
    <col min="770" max="777" width="8.28515625" style="48" customWidth="1"/>
    <col min="778" max="1023" width="11.42578125" style="48"/>
    <col min="1024" max="1024" width="3.7109375" style="48" customWidth="1"/>
    <col min="1025" max="1025" width="27.140625" style="48" bestFit="1" customWidth="1"/>
    <col min="1026" max="1033" width="8.28515625" style="48" customWidth="1"/>
    <col min="1034" max="1279" width="11.42578125" style="48"/>
    <col min="1280" max="1280" width="3.7109375" style="48" customWidth="1"/>
    <col min="1281" max="1281" width="27.140625" style="48" bestFit="1" customWidth="1"/>
    <col min="1282" max="1289" width="8.28515625" style="48" customWidth="1"/>
    <col min="1290" max="1535" width="11.42578125" style="48"/>
    <col min="1536" max="1536" width="3.7109375" style="48" customWidth="1"/>
    <col min="1537" max="1537" width="27.140625" style="48" bestFit="1" customWidth="1"/>
    <col min="1538" max="1545" width="8.28515625" style="48" customWidth="1"/>
    <col min="1546" max="1791" width="11.42578125" style="48"/>
    <col min="1792" max="1792" width="3.7109375" style="48" customWidth="1"/>
    <col min="1793" max="1793" width="27.140625" style="48" bestFit="1" customWidth="1"/>
    <col min="1794" max="1801" width="8.28515625" style="48" customWidth="1"/>
    <col min="1802" max="2047" width="11.42578125" style="48"/>
    <col min="2048" max="2048" width="3.7109375" style="48" customWidth="1"/>
    <col min="2049" max="2049" width="27.140625" style="48" bestFit="1" customWidth="1"/>
    <col min="2050" max="2057" width="8.28515625" style="48" customWidth="1"/>
    <col min="2058" max="2303" width="11.42578125" style="48"/>
    <col min="2304" max="2304" width="3.7109375" style="48" customWidth="1"/>
    <col min="2305" max="2305" width="27.140625" style="48" bestFit="1" customWidth="1"/>
    <col min="2306" max="2313" width="8.28515625" style="48" customWidth="1"/>
    <col min="2314" max="2559" width="11.42578125" style="48"/>
    <col min="2560" max="2560" width="3.7109375" style="48" customWidth="1"/>
    <col min="2561" max="2561" width="27.140625" style="48" bestFit="1" customWidth="1"/>
    <col min="2562" max="2569" width="8.28515625" style="48" customWidth="1"/>
    <col min="2570" max="2815" width="11.42578125" style="48"/>
    <col min="2816" max="2816" width="3.7109375" style="48" customWidth="1"/>
    <col min="2817" max="2817" width="27.140625" style="48" bestFit="1" customWidth="1"/>
    <col min="2818" max="2825" width="8.28515625" style="48" customWidth="1"/>
    <col min="2826" max="3071" width="11.42578125" style="48"/>
    <col min="3072" max="3072" width="3.7109375" style="48" customWidth="1"/>
    <col min="3073" max="3073" width="27.140625" style="48" bestFit="1" customWidth="1"/>
    <col min="3074" max="3081" width="8.28515625" style="48" customWidth="1"/>
    <col min="3082" max="3327" width="11.42578125" style="48"/>
    <col min="3328" max="3328" width="3.7109375" style="48" customWidth="1"/>
    <col min="3329" max="3329" width="27.140625" style="48" bestFit="1" customWidth="1"/>
    <col min="3330" max="3337" width="8.28515625" style="48" customWidth="1"/>
    <col min="3338" max="3583" width="11.42578125" style="48"/>
    <col min="3584" max="3584" width="3.7109375" style="48" customWidth="1"/>
    <col min="3585" max="3585" width="27.140625" style="48" bestFit="1" customWidth="1"/>
    <col min="3586" max="3593" width="8.28515625" style="48" customWidth="1"/>
    <col min="3594" max="3839" width="11.42578125" style="48"/>
    <col min="3840" max="3840" width="3.7109375" style="48" customWidth="1"/>
    <col min="3841" max="3841" width="27.140625" style="48" bestFit="1" customWidth="1"/>
    <col min="3842" max="3849" width="8.28515625" style="48" customWidth="1"/>
    <col min="3850" max="4095" width="11.42578125" style="48"/>
    <col min="4096" max="4096" width="3.7109375" style="48" customWidth="1"/>
    <col min="4097" max="4097" width="27.140625" style="48" bestFit="1" customWidth="1"/>
    <col min="4098" max="4105" width="8.28515625" style="48" customWidth="1"/>
    <col min="4106" max="4351" width="11.42578125" style="48"/>
    <col min="4352" max="4352" width="3.7109375" style="48" customWidth="1"/>
    <col min="4353" max="4353" width="27.140625" style="48" bestFit="1" customWidth="1"/>
    <col min="4354" max="4361" width="8.28515625" style="48" customWidth="1"/>
    <col min="4362" max="4607" width="11.42578125" style="48"/>
    <col min="4608" max="4608" width="3.7109375" style="48" customWidth="1"/>
    <col min="4609" max="4609" width="27.140625" style="48" bestFit="1" customWidth="1"/>
    <col min="4610" max="4617" width="8.28515625" style="48" customWidth="1"/>
    <col min="4618" max="4863" width="11.42578125" style="48"/>
    <col min="4864" max="4864" width="3.7109375" style="48" customWidth="1"/>
    <col min="4865" max="4865" width="27.140625" style="48" bestFit="1" customWidth="1"/>
    <col min="4866" max="4873" width="8.28515625" style="48" customWidth="1"/>
    <col min="4874" max="5119" width="11.42578125" style="48"/>
    <col min="5120" max="5120" width="3.7109375" style="48" customWidth="1"/>
    <col min="5121" max="5121" width="27.140625" style="48" bestFit="1" customWidth="1"/>
    <col min="5122" max="5129" width="8.28515625" style="48" customWidth="1"/>
    <col min="5130" max="5375" width="11.42578125" style="48"/>
    <col min="5376" max="5376" width="3.7109375" style="48" customWidth="1"/>
    <col min="5377" max="5377" width="27.140625" style="48" bestFit="1" customWidth="1"/>
    <col min="5378" max="5385" width="8.28515625" style="48" customWidth="1"/>
    <col min="5386" max="5631" width="11.42578125" style="48"/>
    <col min="5632" max="5632" width="3.7109375" style="48" customWidth="1"/>
    <col min="5633" max="5633" width="27.140625" style="48" bestFit="1" customWidth="1"/>
    <col min="5634" max="5641" width="8.28515625" style="48" customWidth="1"/>
    <col min="5642" max="5887" width="11.42578125" style="48"/>
    <col min="5888" max="5888" width="3.7109375" style="48" customWidth="1"/>
    <col min="5889" max="5889" width="27.140625" style="48" bestFit="1" customWidth="1"/>
    <col min="5890" max="5897" width="8.28515625" style="48" customWidth="1"/>
    <col min="5898" max="6143" width="11.42578125" style="48"/>
    <col min="6144" max="6144" width="3.7109375" style="48" customWidth="1"/>
    <col min="6145" max="6145" width="27.140625" style="48" bestFit="1" customWidth="1"/>
    <col min="6146" max="6153" width="8.28515625" style="48" customWidth="1"/>
    <col min="6154" max="6399" width="11.42578125" style="48"/>
    <col min="6400" max="6400" width="3.7109375" style="48" customWidth="1"/>
    <col min="6401" max="6401" width="27.140625" style="48" bestFit="1" customWidth="1"/>
    <col min="6402" max="6409" width="8.28515625" style="48" customWidth="1"/>
    <col min="6410" max="6655" width="11.42578125" style="48"/>
    <col min="6656" max="6656" width="3.7109375" style="48" customWidth="1"/>
    <col min="6657" max="6657" width="27.140625" style="48" bestFit="1" customWidth="1"/>
    <col min="6658" max="6665" width="8.28515625" style="48" customWidth="1"/>
    <col min="6666" max="6911" width="11.42578125" style="48"/>
    <col min="6912" max="6912" width="3.7109375" style="48" customWidth="1"/>
    <col min="6913" max="6913" width="27.140625" style="48" bestFit="1" customWidth="1"/>
    <col min="6914" max="6921" width="8.28515625" style="48" customWidth="1"/>
    <col min="6922" max="7167" width="11.42578125" style="48"/>
    <col min="7168" max="7168" width="3.7109375" style="48" customWidth="1"/>
    <col min="7169" max="7169" width="27.140625" style="48" bestFit="1" customWidth="1"/>
    <col min="7170" max="7177" width="8.28515625" style="48" customWidth="1"/>
    <col min="7178" max="7423" width="11.42578125" style="48"/>
    <col min="7424" max="7424" width="3.7109375" style="48" customWidth="1"/>
    <col min="7425" max="7425" width="27.140625" style="48" bestFit="1" customWidth="1"/>
    <col min="7426" max="7433" width="8.28515625" style="48" customWidth="1"/>
    <col min="7434" max="7679" width="11.42578125" style="48"/>
    <col min="7680" max="7680" width="3.7109375" style="48" customWidth="1"/>
    <col min="7681" max="7681" width="27.140625" style="48" bestFit="1" customWidth="1"/>
    <col min="7682" max="7689" width="8.28515625" style="48" customWidth="1"/>
    <col min="7690" max="7935" width="11.42578125" style="48"/>
    <col min="7936" max="7936" width="3.7109375" style="48" customWidth="1"/>
    <col min="7937" max="7937" width="27.140625" style="48" bestFit="1" customWidth="1"/>
    <col min="7938" max="7945" width="8.28515625" style="48" customWidth="1"/>
    <col min="7946" max="8191" width="11.42578125" style="48"/>
    <col min="8192" max="8192" width="3.7109375" style="48" customWidth="1"/>
    <col min="8193" max="8193" width="27.140625" style="48" bestFit="1" customWidth="1"/>
    <col min="8194" max="8201" width="8.28515625" style="48" customWidth="1"/>
    <col min="8202" max="8447" width="11.42578125" style="48"/>
    <col min="8448" max="8448" width="3.7109375" style="48" customWidth="1"/>
    <col min="8449" max="8449" width="27.140625" style="48" bestFit="1" customWidth="1"/>
    <col min="8450" max="8457" width="8.28515625" style="48" customWidth="1"/>
    <col min="8458" max="8703" width="11.42578125" style="48"/>
    <col min="8704" max="8704" width="3.7109375" style="48" customWidth="1"/>
    <col min="8705" max="8705" width="27.140625" style="48" bestFit="1" customWidth="1"/>
    <col min="8706" max="8713" width="8.28515625" style="48" customWidth="1"/>
    <col min="8714" max="8959" width="11.42578125" style="48"/>
    <col min="8960" max="8960" width="3.7109375" style="48" customWidth="1"/>
    <col min="8961" max="8961" width="27.140625" style="48" bestFit="1" customWidth="1"/>
    <col min="8962" max="8969" width="8.28515625" style="48" customWidth="1"/>
    <col min="8970" max="9215" width="11.42578125" style="48"/>
    <col min="9216" max="9216" width="3.7109375" style="48" customWidth="1"/>
    <col min="9217" max="9217" width="27.140625" style="48" bestFit="1" customWidth="1"/>
    <col min="9218" max="9225" width="8.28515625" style="48" customWidth="1"/>
    <col min="9226" max="9471" width="11.42578125" style="48"/>
    <col min="9472" max="9472" width="3.7109375" style="48" customWidth="1"/>
    <col min="9473" max="9473" width="27.140625" style="48" bestFit="1" customWidth="1"/>
    <col min="9474" max="9481" width="8.28515625" style="48" customWidth="1"/>
    <col min="9482" max="9727" width="11.42578125" style="48"/>
    <col min="9728" max="9728" width="3.7109375" style="48" customWidth="1"/>
    <col min="9729" max="9729" width="27.140625" style="48" bestFit="1" customWidth="1"/>
    <col min="9730" max="9737" width="8.28515625" style="48" customWidth="1"/>
    <col min="9738" max="9983" width="11.42578125" style="48"/>
    <col min="9984" max="9984" width="3.7109375" style="48" customWidth="1"/>
    <col min="9985" max="9985" width="27.140625" style="48" bestFit="1" customWidth="1"/>
    <col min="9986" max="9993" width="8.28515625" style="48" customWidth="1"/>
    <col min="9994" max="10239" width="11.42578125" style="48"/>
    <col min="10240" max="10240" width="3.7109375" style="48" customWidth="1"/>
    <col min="10241" max="10241" width="27.140625" style="48" bestFit="1" customWidth="1"/>
    <col min="10242" max="10249" width="8.28515625" style="48" customWidth="1"/>
    <col min="10250" max="10495" width="11.42578125" style="48"/>
    <col min="10496" max="10496" width="3.7109375" style="48" customWidth="1"/>
    <col min="10497" max="10497" width="27.140625" style="48" bestFit="1" customWidth="1"/>
    <col min="10498" max="10505" width="8.28515625" style="48" customWidth="1"/>
    <col min="10506" max="10751" width="11.42578125" style="48"/>
    <col min="10752" max="10752" width="3.7109375" style="48" customWidth="1"/>
    <col min="10753" max="10753" width="27.140625" style="48" bestFit="1" customWidth="1"/>
    <col min="10754" max="10761" width="8.28515625" style="48" customWidth="1"/>
    <col min="10762" max="11007" width="11.42578125" style="48"/>
    <col min="11008" max="11008" width="3.7109375" style="48" customWidth="1"/>
    <col min="11009" max="11009" width="27.140625" style="48" bestFit="1" customWidth="1"/>
    <col min="11010" max="11017" width="8.28515625" style="48" customWidth="1"/>
    <col min="11018" max="11263" width="11.42578125" style="48"/>
    <col min="11264" max="11264" width="3.7109375" style="48" customWidth="1"/>
    <col min="11265" max="11265" width="27.140625" style="48" bestFit="1" customWidth="1"/>
    <col min="11266" max="11273" width="8.28515625" style="48" customWidth="1"/>
    <col min="11274" max="11519" width="11.42578125" style="48"/>
    <col min="11520" max="11520" width="3.7109375" style="48" customWidth="1"/>
    <col min="11521" max="11521" width="27.140625" style="48" bestFit="1" customWidth="1"/>
    <col min="11522" max="11529" width="8.28515625" style="48" customWidth="1"/>
    <col min="11530" max="11775" width="11.42578125" style="48"/>
    <col min="11776" max="11776" width="3.7109375" style="48" customWidth="1"/>
    <col min="11777" max="11777" width="27.140625" style="48" bestFit="1" customWidth="1"/>
    <col min="11778" max="11785" width="8.28515625" style="48" customWidth="1"/>
    <col min="11786" max="12031" width="11.42578125" style="48"/>
    <col min="12032" max="12032" width="3.7109375" style="48" customWidth="1"/>
    <col min="12033" max="12033" width="27.140625" style="48" bestFit="1" customWidth="1"/>
    <col min="12034" max="12041" width="8.28515625" style="48" customWidth="1"/>
    <col min="12042" max="12287" width="11.42578125" style="48"/>
    <col min="12288" max="12288" width="3.7109375" style="48" customWidth="1"/>
    <col min="12289" max="12289" width="27.140625" style="48" bestFit="1" customWidth="1"/>
    <col min="12290" max="12297" width="8.28515625" style="48" customWidth="1"/>
    <col min="12298" max="12543" width="11.42578125" style="48"/>
    <col min="12544" max="12544" width="3.7109375" style="48" customWidth="1"/>
    <col min="12545" max="12545" width="27.140625" style="48" bestFit="1" customWidth="1"/>
    <col min="12546" max="12553" width="8.28515625" style="48" customWidth="1"/>
    <col min="12554" max="12799" width="11.42578125" style="48"/>
    <col min="12800" max="12800" width="3.7109375" style="48" customWidth="1"/>
    <col min="12801" max="12801" width="27.140625" style="48" bestFit="1" customWidth="1"/>
    <col min="12802" max="12809" width="8.28515625" style="48" customWidth="1"/>
    <col min="12810" max="13055" width="11.42578125" style="48"/>
    <col min="13056" max="13056" width="3.7109375" style="48" customWidth="1"/>
    <col min="13057" max="13057" width="27.140625" style="48" bestFit="1" customWidth="1"/>
    <col min="13058" max="13065" width="8.28515625" style="48" customWidth="1"/>
    <col min="13066" max="13311" width="11.42578125" style="48"/>
    <col min="13312" max="13312" width="3.7109375" style="48" customWidth="1"/>
    <col min="13313" max="13313" width="27.140625" style="48" bestFit="1" customWidth="1"/>
    <col min="13314" max="13321" width="8.28515625" style="48" customWidth="1"/>
    <col min="13322" max="13567" width="11.42578125" style="48"/>
    <col min="13568" max="13568" width="3.7109375" style="48" customWidth="1"/>
    <col min="13569" max="13569" width="27.140625" style="48" bestFit="1" customWidth="1"/>
    <col min="13570" max="13577" width="8.28515625" style="48" customWidth="1"/>
    <col min="13578" max="13823" width="11.42578125" style="48"/>
    <col min="13824" max="13824" width="3.7109375" style="48" customWidth="1"/>
    <col min="13825" max="13825" width="27.140625" style="48" bestFit="1" customWidth="1"/>
    <col min="13826" max="13833" width="8.28515625" style="48" customWidth="1"/>
    <col min="13834" max="14079" width="11.42578125" style="48"/>
    <col min="14080" max="14080" width="3.7109375" style="48" customWidth="1"/>
    <col min="14081" max="14081" width="27.140625" style="48" bestFit="1" customWidth="1"/>
    <col min="14082" max="14089" width="8.28515625" style="48" customWidth="1"/>
    <col min="14090" max="14335" width="11.42578125" style="48"/>
    <col min="14336" max="14336" width="3.7109375" style="48" customWidth="1"/>
    <col min="14337" max="14337" width="27.140625" style="48" bestFit="1" customWidth="1"/>
    <col min="14338" max="14345" width="8.28515625" style="48" customWidth="1"/>
    <col min="14346" max="14591" width="11.42578125" style="48"/>
    <col min="14592" max="14592" width="3.7109375" style="48" customWidth="1"/>
    <col min="14593" max="14593" width="27.140625" style="48" bestFit="1" customWidth="1"/>
    <col min="14594" max="14601" width="8.28515625" style="48" customWidth="1"/>
    <col min="14602" max="14847" width="11.42578125" style="48"/>
    <col min="14848" max="14848" width="3.7109375" style="48" customWidth="1"/>
    <col min="14849" max="14849" width="27.140625" style="48" bestFit="1" customWidth="1"/>
    <col min="14850" max="14857" width="8.28515625" style="48" customWidth="1"/>
    <col min="14858" max="15103" width="11.42578125" style="48"/>
    <col min="15104" max="15104" width="3.7109375" style="48" customWidth="1"/>
    <col min="15105" max="15105" width="27.140625" style="48" bestFit="1" customWidth="1"/>
    <col min="15106" max="15113" width="8.28515625" style="48" customWidth="1"/>
    <col min="15114" max="15359" width="11.42578125" style="48"/>
    <col min="15360" max="15360" width="3.7109375" style="48" customWidth="1"/>
    <col min="15361" max="15361" width="27.140625" style="48" bestFit="1" customWidth="1"/>
    <col min="15362" max="15369" width="8.28515625" style="48" customWidth="1"/>
    <col min="15370" max="15615" width="11.42578125" style="48"/>
    <col min="15616" max="15616" width="3.7109375" style="48" customWidth="1"/>
    <col min="15617" max="15617" width="27.140625" style="48" bestFit="1" customWidth="1"/>
    <col min="15618" max="15625" width="8.28515625" style="48" customWidth="1"/>
    <col min="15626" max="15871" width="11.42578125" style="48"/>
    <col min="15872" max="15872" width="3.7109375" style="48" customWidth="1"/>
    <col min="15873" max="15873" width="27.140625" style="48" bestFit="1" customWidth="1"/>
    <col min="15874" max="15881" width="8.28515625" style="48" customWidth="1"/>
    <col min="15882" max="16127" width="11.42578125" style="48"/>
    <col min="16128" max="16128" width="3.7109375" style="48" customWidth="1"/>
    <col min="16129" max="16129" width="27.140625" style="48" bestFit="1" customWidth="1"/>
    <col min="16130" max="16137" width="8.28515625" style="48" customWidth="1"/>
    <col min="16138" max="16384" width="11.42578125" style="48"/>
  </cols>
  <sheetData>
    <row r="1" spans="2:6" x14ac:dyDescent="0.25">
      <c r="B1" s="47" t="s">
        <v>271</v>
      </c>
    </row>
    <row r="3" spans="2:6" x14ac:dyDescent="0.25">
      <c r="B3" s="47" t="s">
        <v>279</v>
      </c>
    </row>
    <row r="5" spans="2:6" x14ac:dyDescent="0.25">
      <c r="B5" s="47" t="s">
        <v>136</v>
      </c>
      <c r="C5" s="49" t="s">
        <v>137</v>
      </c>
      <c r="D5" s="49" t="s">
        <v>138</v>
      </c>
    </row>
    <row r="6" spans="2:6" x14ac:dyDescent="0.25">
      <c r="B6" s="50" t="s">
        <v>139</v>
      </c>
    </row>
    <row r="7" spans="2:6" x14ac:dyDescent="0.25">
      <c r="B7" s="48" t="s">
        <v>140</v>
      </c>
      <c r="C7" s="51">
        <v>7168</v>
      </c>
      <c r="D7" s="51">
        <v>7424</v>
      </c>
    </row>
    <row r="8" spans="2:6" x14ac:dyDescent="0.25">
      <c r="B8" s="48" t="s">
        <v>163</v>
      </c>
      <c r="C8" s="51">
        <v>3200</v>
      </c>
      <c r="D8" s="51">
        <v>3456</v>
      </c>
    </row>
    <row r="9" spans="2:6" x14ac:dyDescent="0.25">
      <c r="B9" s="48" t="s">
        <v>164</v>
      </c>
      <c r="C9" s="51">
        <v>1536</v>
      </c>
      <c r="D9" s="51">
        <v>1024</v>
      </c>
    </row>
    <row r="10" spans="2:6" x14ac:dyDescent="0.25">
      <c r="B10" s="48" t="s">
        <v>165</v>
      </c>
      <c r="C10" s="51">
        <v>3888</v>
      </c>
      <c r="D10" s="51">
        <v>2944</v>
      </c>
    </row>
    <row r="11" spans="2:6" x14ac:dyDescent="0.25">
      <c r="B11" s="48" t="s">
        <v>37</v>
      </c>
      <c r="C11" s="51">
        <v>4736</v>
      </c>
      <c r="D11" s="51">
        <v>4352</v>
      </c>
    </row>
    <row r="12" spans="2:6" x14ac:dyDescent="0.25">
      <c r="B12" s="48" t="s">
        <v>213</v>
      </c>
      <c r="C12" s="51">
        <v>384</v>
      </c>
      <c r="D12" s="51">
        <v>1024</v>
      </c>
    </row>
    <row r="13" spans="2:6" s="53" customFormat="1" ht="18.75" x14ac:dyDescent="0.3">
      <c r="B13" s="48" t="s">
        <v>92</v>
      </c>
      <c r="C13" s="52">
        <f>SUM(C6:C12)</f>
        <v>20912</v>
      </c>
      <c r="D13" s="52">
        <f>SUM(D6:D12)</f>
        <v>20224</v>
      </c>
      <c r="E13" s="48"/>
      <c r="F13" s="48"/>
    </row>
    <row r="14" spans="2:6" x14ac:dyDescent="0.25">
      <c r="C14" s="51"/>
      <c r="D14" s="51"/>
    </row>
    <row r="15" spans="2:6" x14ac:dyDescent="0.25">
      <c r="B15" s="50" t="s">
        <v>142</v>
      </c>
      <c r="C15" s="51"/>
      <c r="D15" s="51"/>
    </row>
    <row r="16" spans="2:6" x14ac:dyDescent="0.25">
      <c r="B16" s="48" t="s">
        <v>46</v>
      </c>
      <c r="C16" s="51">
        <v>3840</v>
      </c>
      <c r="D16" s="51">
        <v>3840</v>
      </c>
    </row>
    <row r="17" spans="1:6" x14ac:dyDescent="0.25">
      <c r="B17" s="48" t="s">
        <v>47</v>
      </c>
      <c r="C17" s="51">
        <v>2400</v>
      </c>
      <c r="D17" s="51">
        <v>3024</v>
      </c>
    </row>
    <row r="18" spans="1:6" x14ac:dyDescent="0.25">
      <c r="B18" s="48" t="s">
        <v>146</v>
      </c>
      <c r="C18" s="51">
        <v>5648</v>
      </c>
      <c r="D18" s="51">
        <v>6624</v>
      </c>
    </row>
    <row r="19" spans="1:6" x14ac:dyDescent="0.25">
      <c r="B19" s="48" t="s">
        <v>52</v>
      </c>
      <c r="C19" s="51">
        <v>5184</v>
      </c>
      <c r="D19" s="51">
        <v>4048</v>
      </c>
    </row>
    <row r="20" spans="1:6" x14ac:dyDescent="0.25">
      <c r="B20" s="48" t="s">
        <v>53</v>
      </c>
      <c r="C20" s="51">
        <v>2304</v>
      </c>
      <c r="D20" s="51">
        <v>1536</v>
      </c>
    </row>
    <row r="21" spans="1:6" x14ac:dyDescent="0.25">
      <c r="B21" s="48" t="s">
        <v>166</v>
      </c>
      <c r="C21" s="51">
        <v>1536</v>
      </c>
      <c r="D21" s="51">
        <v>1152</v>
      </c>
    </row>
    <row r="22" spans="1:6" s="53" customFormat="1" ht="18.75" x14ac:dyDescent="0.3">
      <c r="A22" s="48"/>
      <c r="B22" s="48" t="s">
        <v>101</v>
      </c>
      <c r="C22" s="52">
        <f>SUM(C16:C21)</f>
        <v>20912</v>
      </c>
      <c r="D22" s="52">
        <f>SUM(D16:D21)</f>
        <v>20224</v>
      </c>
      <c r="E22" s="48"/>
      <c r="F22" s="48"/>
    </row>
    <row r="29" spans="1:6" x14ac:dyDescent="0.25">
      <c r="B29" s="67" t="s">
        <v>241</v>
      </c>
    </row>
    <row r="30" spans="1:6" x14ac:dyDescent="0.25">
      <c r="B30" s="47" t="s">
        <v>154</v>
      </c>
      <c r="C30" s="49" t="s">
        <v>137</v>
      </c>
      <c r="D30" s="49" t="s">
        <v>138</v>
      </c>
    </row>
    <row r="31" spans="1:6" x14ac:dyDescent="0.25">
      <c r="B31" s="48" t="s">
        <v>25</v>
      </c>
      <c r="C31" s="51">
        <f>C7+C8</f>
        <v>10368</v>
      </c>
      <c r="D31" s="51">
        <f>D7+D8</f>
        <v>10880</v>
      </c>
    </row>
    <row r="32" spans="1:6" x14ac:dyDescent="0.25">
      <c r="B32" s="48" t="s">
        <v>35</v>
      </c>
      <c r="C32" s="51">
        <f>C9+C10+C11+C12</f>
        <v>10544</v>
      </c>
      <c r="D32" s="51">
        <f>D9+D10+D11+D12</f>
        <v>9344</v>
      </c>
    </row>
    <row r="33" spans="1:12" s="64" customFormat="1" ht="20.25" x14ac:dyDescent="0.3">
      <c r="A33" s="48"/>
      <c r="B33" s="48" t="s">
        <v>155</v>
      </c>
      <c r="C33" s="52">
        <f>SUM(C31:C32)</f>
        <v>20912</v>
      </c>
      <c r="D33" s="52">
        <f>SUM(D31:D32)</f>
        <v>20224</v>
      </c>
      <c r="E33" s="48"/>
      <c r="F33" s="48"/>
      <c r="G33" s="48"/>
      <c r="H33" s="48"/>
      <c r="I33" s="48"/>
      <c r="J33" s="48"/>
      <c r="K33" s="48"/>
      <c r="L33" s="48"/>
    </row>
    <row r="35" spans="1:12" x14ac:dyDescent="0.25">
      <c r="B35" s="48" t="s">
        <v>45</v>
      </c>
      <c r="C35" s="51">
        <f>SUM(C16:C17)</f>
        <v>6240</v>
      </c>
      <c r="D35" s="51">
        <f>SUM(D16:D17)</f>
        <v>6864</v>
      </c>
    </row>
    <row r="36" spans="1:12" x14ac:dyDescent="0.25">
      <c r="B36" s="48" t="s">
        <v>146</v>
      </c>
      <c r="C36" s="51">
        <f>SUM(C18:C18)</f>
        <v>5648</v>
      </c>
      <c r="D36" s="51">
        <f>SUM(D18:D18)</f>
        <v>6624</v>
      </c>
    </row>
    <row r="37" spans="1:12" x14ac:dyDescent="0.25">
      <c r="B37" s="48" t="s">
        <v>100</v>
      </c>
      <c r="C37" s="51">
        <f>SUM(C19:C21)</f>
        <v>9024</v>
      </c>
      <c r="D37" s="51">
        <f>SUM(D19:D21)</f>
        <v>6736</v>
      </c>
    </row>
    <row r="38" spans="1:12" s="64" customFormat="1" ht="20.25" x14ac:dyDescent="0.3">
      <c r="A38" s="48"/>
      <c r="B38" s="48" t="s">
        <v>155</v>
      </c>
      <c r="C38" s="52">
        <f>SUM(C35:C37)</f>
        <v>20912</v>
      </c>
      <c r="D38" s="52">
        <f>SUM(D35:D37)</f>
        <v>20224</v>
      </c>
      <c r="E38" s="48"/>
      <c r="F38" s="48"/>
      <c r="G38" s="48"/>
      <c r="H38" s="48"/>
      <c r="I38" s="48"/>
      <c r="J38" s="48"/>
      <c r="K38" s="48"/>
      <c r="L38" s="48"/>
    </row>
    <row r="40" spans="1:12" x14ac:dyDescent="0.25">
      <c r="B40" s="48" t="s">
        <v>158</v>
      </c>
      <c r="C40" s="65">
        <f>C35/C38</f>
        <v>0.29839326702371843</v>
      </c>
      <c r="D40" s="65">
        <f>D35/D38</f>
        <v>0.33939873417721517</v>
      </c>
    </row>
    <row r="41" spans="1:12" x14ac:dyDescent="0.25">
      <c r="B41" s="48" t="s">
        <v>156</v>
      </c>
      <c r="C41" s="51">
        <f>C32-C37</f>
        <v>1520</v>
      </c>
      <c r="D41" s="51">
        <f>D32-D37</f>
        <v>2608</v>
      </c>
      <c r="F41" s="51"/>
    </row>
    <row r="42" spans="1:12" x14ac:dyDescent="0.25">
      <c r="B42" s="48" t="s">
        <v>167</v>
      </c>
      <c r="C42" s="51">
        <f>C9+C10</f>
        <v>5424</v>
      </c>
      <c r="D42" s="51">
        <f>D9+D10</f>
        <v>3968</v>
      </c>
    </row>
    <row r="43" spans="1:12" x14ac:dyDescent="0.25">
      <c r="B43" s="48" t="s">
        <v>157</v>
      </c>
      <c r="C43" s="65">
        <f>C41/C42</f>
        <v>0.28023598820058998</v>
      </c>
      <c r="D43" s="65">
        <f>D41/D42</f>
        <v>0.657258064516129</v>
      </c>
    </row>
    <row r="44" spans="1:12" x14ac:dyDescent="0.25">
      <c r="B44" s="48" t="s">
        <v>159</v>
      </c>
      <c r="C44" s="66">
        <f>(C36+C37)/C35</f>
        <v>2.3512820512820514</v>
      </c>
      <c r="D44" s="66">
        <f>(D36+D37)/D35</f>
        <v>1.9463869463869463</v>
      </c>
    </row>
    <row r="45" spans="1:12" x14ac:dyDescent="0.25">
      <c r="B45" s="48" t="s">
        <v>160</v>
      </c>
      <c r="C45" s="66">
        <f>C31/(C36+C35)</f>
        <v>0.87213997308209956</v>
      </c>
      <c r="D45" s="66">
        <f>D31/(D36+D35)</f>
        <v>0.80664294187425856</v>
      </c>
    </row>
    <row r="46" spans="1:12" x14ac:dyDescent="0.25">
      <c r="B46" s="48" t="s">
        <v>161</v>
      </c>
      <c r="C46" s="66">
        <f>C32/C37</f>
        <v>1.1684397163120568</v>
      </c>
      <c r="D46" s="66">
        <f>D32/D37</f>
        <v>1.3871733966745843</v>
      </c>
    </row>
    <row r="48" spans="1:12" x14ac:dyDescent="0.25">
      <c r="B48" s="47" t="s">
        <v>145</v>
      </c>
    </row>
    <row r="49" spans="2:10" x14ac:dyDescent="0.25">
      <c r="B49" s="59" t="s">
        <v>168</v>
      </c>
      <c r="C49" s="205" t="s">
        <v>97</v>
      </c>
      <c r="D49" s="206"/>
      <c r="E49" s="206" t="s">
        <v>45</v>
      </c>
      <c r="F49" s="206"/>
      <c r="G49" s="206" t="s">
        <v>146</v>
      </c>
      <c r="H49" s="206"/>
      <c r="I49" s="206" t="s">
        <v>100</v>
      </c>
      <c r="J49" s="206"/>
    </row>
    <row r="50" spans="2:10" x14ac:dyDescent="0.25">
      <c r="B50" s="54"/>
      <c r="C50" s="55" t="s">
        <v>147</v>
      </c>
      <c r="D50" s="55" t="s">
        <v>148</v>
      </c>
      <c r="E50" s="55" t="s">
        <v>147</v>
      </c>
      <c r="F50" s="55" t="s">
        <v>148</v>
      </c>
      <c r="G50" s="55" t="s">
        <v>147</v>
      </c>
      <c r="H50" s="55" t="s">
        <v>148</v>
      </c>
      <c r="I50" s="55" t="s">
        <v>147</v>
      </c>
      <c r="J50" s="55" t="s">
        <v>148</v>
      </c>
    </row>
    <row r="51" spans="2:10" x14ac:dyDescent="0.25">
      <c r="B51" s="56" t="s">
        <v>25</v>
      </c>
      <c r="C51" s="56">
        <f>D7+D8</f>
        <v>10880</v>
      </c>
      <c r="D51" s="60">
        <f>C51/C55</f>
        <v>0.53797468354430378</v>
      </c>
      <c r="E51" s="56">
        <f>E55</f>
        <v>6864</v>
      </c>
      <c r="F51" s="60">
        <f>E51/C51</f>
        <v>0.63088235294117645</v>
      </c>
      <c r="G51" s="56">
        <f>C51-E51</f>
        <v>4016</v>
      </c>
      <c r="H51" s="60">
        <f>G51/C51</f>
        <v>0.36911764705882355</v>
      </c>
      <c r="I51" s="56"/>
      <c r="J51" s="56"/>
    </row>
    <row r="52" spans="2:10" x14ac:dyDescent="0.25">
      <c r="B52" s="57" t="s">
        <v>149</v>
      </c>
      <c r="C52" s="57">
        <f>D9+D10</f>
        <v>3968</v>
      </c>
      <c r="D52" s="61">
        <f>C52/$C$55</f>
        <v>0.19620253164556961</v>
      </c>
      <c r="E52" s="57"/>
      <c r="F52" s="57"/>
      <c r="G52" s="57">
        <f>G55-G51</f>
        <v>2608</v>
      </c>
      <c r="H52" s="61">
        <f>G52/C52</f>
        <v>0.657258064516129</v>
      </c>
      <c r="I52" s="57">
        <f>C52-G52</f>
        <v>1360</v>
      </c>
      <c r="J52" s="61">
        <f>I52/C52</f>
        <v>0.34274193548387094</v>
      </c>
    </row>
    <row r="53" spans="2:10" x14ac:dyDescent="0.25">
      <c r="B53" s="57" t="s">
        <v>150</v>
      </c>
      <c r="C53" s="57">
        <f>D11+D12</f>
        <v>5376</v>
      </c>
      <c r="D53" s="61">
        <f t="shared" ref="D53:D55" si="0">C53/$C$55</f>
        <v>0.26582278481012656</v>
      </c>
      <c r="E53" s="57"/>
      <c r="F53" s="57"/>
      <c r="G53" s="57"/>
      <c r="H53" s="58"/>
      <c r="I53" s="57">
        <f>I55-I52</f>
        <v>5376</v>
      </c>
      <c r="J53" s="61">
        <f>I53/C53</f>
        <v>1</v>
      </c>
    </row>
    <row r="54" spans="2:10" x14ac:dyDescent="0.25">
      <c r="B54" s="56" t="s">
        <v>42</v>
      </c>
      <c r="C54" s="56">
        <f>SUM(C52:C53)</f>
        <v>9344</v>
      </c>
      <c r="D54" s="60">
        <f t="shared" si="0"/>
        <v>0.46202531645569622</v>
      </c>
      <c r="E54" s="56"/>
      <c r="F54" s="56"/>
      <c r="G54" s="56">
        <f>SUM(G52:G53)</f>
        <v>2608</v>
      </c>
      <c r="H54" s="60">
        <f>G54/C54</f>
        <v>0.2791095890410959</v>
      </c>
      <c r="I54" s="56">
        <f>SUM(I52:I53)</f>
        <v>6736</v>
      </c>
      <c r="J54" s="60">
        <f>I54/C54</f>
        <v>0.72089041095890416</v>
      </c>
    </row>
    <row r="55" spans="2:10" x14ac:dyDescent="0.25">
      <c r="B55" s="56" t="s">
        <v>23</v>
      </c>
      <c r="C55" s="56">
        <f>C51+C54</f>
        <v>20224</v>
      </c>
      <c r="D55" s="60">
        <f t="shared" si="0"/>
        <v>1</v>
      </c>
      <c r="E55" s="56">
        <f>D16+D17</f>
        <v>6864</v>
      </c>
      <c r="F55" s="60">
        <f>E55/C55</f>
        <v>0.33939873417721517</v>
      </c>
      <c r="G55" s="56">
        <f>D18</f>
        <v>6624</v>
      </c>
      <c r="H55" s="60">
        <f>G55/C55</f>
        <v>0.32753164556962028</v>
      </c>
      <c r="I55" s="56">
        <f>D19+D20+D21</f>
        <v>6736</v>
      </c>
      <c r="J55" s="60">
        <f>I55/C55</f>
        <v>0.33306962025316456</v>
      </c>
    </row>
    <row r="59" spans="2:10" x14ac:dyDescent="0.25">
      <c r="B59" s="59" t="s">
        <v>151</v>
      </c>
      <c r="C59" s="205" t="s">
        <v>97</v>
      </c>
      <c r="D59" s="206"/>
      <c r="E59" s="206" t="s">
        <v>45</v>
      </c>
      <c r="F59" s="206"/>
      <c r="G59" s="206" t="s">
        <v>146</v>
      </c>
      <c r="H59" s="206"/>
      <c r="I59" s="206" t="s">
        <v>100</v>
      </c>
      <c r="J59" s="206"/>
    </row>
    <row r="60" spans="2:10" x14ac:dyDescent="0.25">
      <c r="B60" s="54"/>
      <c r="C60" s="55" t="s">
        <v>147</v>
      </c>
      <c r="D60" s="55" t="s">
        <v>148</v>
      </c>
      <c r="E60" s="55" t="s">
        <v>147</v>
      </c>
      <c r="F60" s="55" t="s">
        <v>148</v>
      </c>
      <c r="G60" s="55" t="s">
        <v>147</v>
      </c>
      <c r="H60" s="55" t="s">
        <v>148</v>
      </c>
      <c r="I60" s="55" t="s">
        <v>147</v>
      </c>
      <c r="J60" s="55" t="s">
        <v>148</v>
      </c>
    </row>
    <row r="61" spans="2:10" x14ac:dyDescent="0.25">
      <c r="B61" s="56" t="s">
        <v>25</v>
      </c>
      <c r="C61" s="56">
        <f>C7+C8</f>
        <v>10368</v>
      </c>
      <c r="D61" s="60">
        <f>C61/$C$65</f>
        <v>0.4957918898240245</v>
      </c>
      <c r="E61" s="56">
        <f>E65</f>
        <v>6240</v>
      </c>
      <c r="F61" s="60">
        <f>E61/C61</f>
        <v>0.60185185185185186</v>
      </c>
      <c r="G61" s="56">
        <f>C61-E61</f>
        <v>4128</v>
      </c>
      <c r="H61" s="60">
        <f>G61/C61</f>
        <v>0.39814814814814814</v>
      </c>
      <c r="I61" s="56"/>
      <c r="J61" s="56"/>
    </row>
    <row r="62" spans="2:10" x14ac:dyDescent="0.25">
      <c r="B62" s="57" t="s">
        <v>149</v>
      </c>
      <c r="C62" s="57">
        <f>C9+C10</f>
        <v>5424</v>
      </c>
      <c r="D62" s="62">
        <f t="shared" ref="D62:D65" si="1">C62/$C$65</f>
        <v>0.25937260902830911</v>
      </c>
      <c r="E62" s="57"/>
      <c r="F62" s="57"/>
      <c r="G62" s="57">
        <f>G65-G61</f>
        <v>1520</v>
      </c>
      <c r="H62" s="61">
        <f>G62/C62</f>
        <v>0.28023598820058998</v>
      </c>
      <c r="I62" s="57">
        <f>C62-G62</f>
        <v>3904</v>
      </c>
      <c r="J62" s="61">
        <f>I62/C62</f>
        <v>0.71976401179941008</v>
      </c>
    </row>
    <row r="63" spans="2:10" x14ac:dyDescent="0.25">
      <c r="B63" s="57" t="s">
        <v>150</v>
      </c>
      <c r="C63" s="57">
        <f>C11+C12</f>
        <v>5120</v>
      </c>
      <c r="D63" s="63">
        <f t="shared" si="1"/>
        <v>0.24483550114766642</v>
      </c>
      <c r="E63" s="57"/>
      <c r="F63" s="57"/>
      <c r="G63" s="57"/>
      <c r="H63" s="58"/>
      <c r="I63" s="57">
        <f>I65-I62</f>
        <v>5120</v>
      </c>
      <c r="J63" s="61">
        <f>I63/C63</f>
        <v>1</v>
      </c>
    </row>
    <row r="64" spans="2:10" x14ac:dyDescent="0.25">
      <c r="B64" s="56" t="s">
        <v>42</v>
      </c>
      <c r="C64" s="56">
        <f>SUM(C62:C63)</f>
        <v>10544</v>
      </c>
      <c r="D64" s="60">
        <f t="shared" si="1"/>
        <v>0.50420811017597555</v>
      </c>
      <c r="E64" s="56"/>
      <c r="F64" s="56"/>
      <c r="G64" s="56">
        <f>SUM(G62:G63)</f>
        <v>1520</v>
      </c>
      <c r="H64" s="60">
        <f>G64/C64</f>
        <v>0.1441578148710167</v>
      </c>
      <c r="I64" s="56">
        <f>SUM(I62:I63)</f>
        <v>9024</v>
      </c>
      <c r="J64" s="60">
        <f>I64/C64</f>
        <v>0.85584218512898336</v>
      </c>
    </row>
    <row r="65" spans="1:12" x14ac:dyDescent="0.25">
      <c r="B65" s="56" t="s">
        <v>23</v>
      </c>
      <c r="C65" s="56">
        <f>C61+C64</f>
        <v>20912</v>
      </c>
      <c r="D65" s="60">
        <f t="shared" si="1"/>
        <v>1</v>
      </c>
      <c r="E65" s="56">
        <f>C16+C17</f>
        <v>6240</v>
      </c>
      <c r="F65" s="60">
        <f>E65/C65</f>
        <v>0.29839326702371843</v>
      </c>
      <c r="G65" s="56">
        <f>SUM(C18:C18)</f>
        <v>5648</v>
      </c>
      <c r="H65" s="60">
        <f>G65/C65</f>
        <v>0.2700841622035195</v>
      </c>
      <c r="I65" s="56">
        <f>SUM(C19:C21)</f>
        <v>9024</v>
      </c>
      <c r="J65" s="60">
        <f>I65/C65</f>
        <v>0.43152257077276207</v>
      </c>
    </row>
    <row r="67" spans="1:12" x14ac:dyDescent="0.25">
      <c r="A67" s="48" t="s">
        <v>153</v>
      </c>
      <c r="B67" s="50" t="s">
        <v>254</v>
      </c>
    </row>
    <row r="68" spans="1:12" x14ac:dyDescent="0.25">
      <c r="B68" s="48" t="s">
        <v>280</v>
      </c>
    </row>
    <row r="69" spans="1:12" x14ac:dyDescent="0.25">
      <c r="B69" s="48" t="s">
        <v>281</v>
      </c>
    </row>
    <row r="70" spans="1:12" x14ac:dyDescent="0.25">
      <c r="B70" s="48" t="s">
        <v>255</v>
      </c>
    </row>
    <row r="71" spans="1:12" x14ac:dyDescent="0.25">
      <c r="B71" s="68" t="s">
        <v>282</v>
      </c>
      <c r="C71" s="68"/>
      <c r="D71" s="68"/>
    </row>
    <row r="73" spans="1:12" x14ac:dyDescent="0.25">
      <c r="A73" s="48" t="s">
        <v>162</v>
      </c>
      <c r="B73" s="48" t="s">
        <v>256</v>
      </c>
    </row>
    <row r="74" spans="1:12" x14ac:dyDescent="0.25">
      <c r="B74" s="48" t="s">
        <v>257</v>
      </c>
    </row>
    <row r="75" spans="1:12" x14ac:dyDescent="0.25">
      <c r="B75" s="48" t="s">
        <v>258</v>
      </c>
    </row>
    <row r="76" spans="1:12" x14ac:dyDescent="0.25">
      <c r="B76" s="48" t="s">
        <v>259</v>
      </c>
    </row>
    <row r="77" spans="1:12" x14ac:dyDescent="0.25">
      <c r="B77" s="48" t="s">
        <v>260</v>
      </c>
      <c r="L77" s="51"/>
    </row>
    <row r="78" spans="1:12" x14ac:dyDescent="0.25">
      <c r="B78" s="48" t="s">
        <v>261</v>
      </c>
    </row>
  </sheetData>
  <mergeCells count="8">
    <mergeCell ref="C49:D49"/>
    <mergeCell ref="E49:F49"/>
    <mergeCell ref="G49:H49"/>
    <mergeCell ref="I49:J49"/>
    <mergeCell ref="C59:D59"/>
    <mergeCell ref="E59:F59"/>
    <mergeCell ref="G59:H59"/>
    <mergeCell ref="I59:J59"/>
  </mergeCells>
  <pageMargins left="0.39370078740157483" right="0.39370078740157483" top="0.98425196850393704" bottom="0.98425196850393704" header="0.51181102362204722" footer="0.51181102362204722"/>
  <pageSetup paperSize="9" orientation="landscape" horizontalDpi="4294967292" r:id="rId1"/>
  <headerFooter alignWithMargins="0"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1"/>
  <sheetViews>
    <sheetView showGridLines="0" showZeros="0" topLeftCell="A4" workbookViewId="0">
      <selection activeCell="M21" sqref="M21"/>
    </sheetView>
  </sheetViews>
  <sheetFormatPr baseColWidth="10" defaultRowHeight="12.75" x14ac:dyDescent="0.2"/>
  <cols>
    <col min="1" max="1" width="4.85546875" customWidth="1"/>
    <col min="2" max="2" width="6.5703125" customWidth="1"/>
    <col min="3" max="3" width="29.42578125" customWidth="1"/>
    <col min="4" max="4" width="7.5703125" customWidth="1"/>
    <col min="5" max="5" width="2.28515625" style="29" customWidth="1"/>
    <col min="7" max="7" width="2.28515625" style="29" customWidth="1"/>
  </cols>
  <sheetData>
    <row r="1" spans="2:8" ht="20.25" x14ac:dyDescent="0.3">
      <c r="B1" s="9" t="s">
        <v>67</v>
      </c>
      <c r="C1" s="2"/>
      <c r="D1" s="2"/>
      <c r="E1" s="25"/>
      <c r="F1" s="6"/>
      <c r="G1" s="30"/>
      <c r="H1" s="6"/>
    </row>
    <row r="2" spans="2:8" s="33" customFormat="1" ht="8.25" x14ac:dyDescent="0.15">
      <c r="B2" s="11"/>
      <c r="C2" s="11"/>
      <c r="D2" s="11"/>
      <c r="E2" s="11"/>
      <c r="F2" s="23"/>
      <c r="G2" s="23"/>
      <c r="H2" s="23"/>
    </row>
    <row r="3" spans="2:8" ht="15" x14ac:dyDescent="0.25">
      <c r="B3" s="10"/>
      <c r="C3" s="10"/>
      <c r="D3" s="13" t="s">
        <v>0</v>
      </c>
      <c r="E3" s="13"/>
      <c r="F3" s="14" t="s">
        <v>2</v>
      </c>
      <c r="G3" s="14"/>
      <c r="H3" s="14" t="s">
        <v>1</v>
      </c>
    </row>
    <row r="4" spans="2:8" ht="15" x14ac:dyDescent="0.25">
      <c r="B4" s="27" t="s">
        <v>24</v>
      </c>
      <c r="C4" s="10"/>
      <c r="D4" s="10"/>
      <c r="E4" s="10"/>
      <c r="F4" s="21"/>
      <c r="G4" s="21"/>
      <c r="H4" s="21"/>
    </row>
    <row r="5" spans="2:8" ht="15" x14ac:dyDescent="0.25">
      <c r="B5" s="27" t="s">
        <v>25</v>
      </c>
      <c r="C5" s="10"/>
      <c r="D5" s="10"/>
      <c r="E5" s="10"/>
      <c r="F5" s="21"/>
      <c r="G5" s="21"/>
      <c r="H5" s="21"/>
    </row>
    <row r="6" spans="2:8" ht="15" x14ac:dyDescent="0.25">
      <c r="B6" s="10" t="s">
        <v>59</v>
      </c>
      <c r="C6" s="10"/>
      <c r="D6" s="10"/>
      <c r="E6" s="10"/>
      <c r="F6" s="15"/>
      <c r="G6" s="21"/>
      <c r="H6" s="15"/>
    </row>
    <row r="7" spans="2:8" ht="15" x14ac:dyDescent="0.25">
      <c r="B7" s="10" t="s">
        <v>26</v>
      </c>
      <c r="C7" s="10"/>
      <c r="D7" s="10"/>
      <c r="E7" s="10"/>
      <c r="F7" s="15"/>
      <c r="G7" s="21"/>
      <c r="H7" s="15"/>
    </row>
    <row r="8" spans="2:8" ht="15" x14ac:dyDescent="0.25">
      <c r="B8" s="10" t="s">
        <v>27</v>
      </c>
      <c r="C8" s="10"/>
      <c r="D8" s="10"/>
      <c r="E8" s="10"/>
      <c r="F8" s="16"/>
      <c r="G8" s="21"/>
      <c r="H8" s="16"/>
    </row>
    <row r="9" spans="2:8" ht="15" x14ac:dyDescent="0.25">
      <c r="B9" s="10" t="s">
        <v>28</v>
      </c>
      <c r="C9" s="10"/>
      <c r="D9" s="10"/>
      <c r="E9" s="10"/>
      <c r="F9" s="16"/>
      <c r="G9" s="21"/>
      <c r="H9" s="16"/>
    </row>
    <row r="10" spans="2:8" ht="15" x14ac:dyDescent="0.25">
      <c r="B10" s="10" t="s">
        <v>29</v>
      </c>
      <c r="C10" s="10"/>
      <c r="D10" s="10"/>
      <c r="E10" s="10"/>
      <c r="F10" s="16"/>
      <c r="G10" s="21"/>
      <c r="H10" s="16"/>
    </row>
    <row r="11" spans="2:8" ht="15" x14ac:dyDescent="0.25">
      <c r="B11" s="10" t="s">
        <v>30</v>
      </c>
      <c r="C11" s="10"/>
      <c r="D11" s="10"/>
      <c r="E11" s="10"/>
      <c r="F11" s="16"/>
      <c r="G11" s="21"/>
      <c r="H11" s="16"/>
    </row>
    <row r="12" spans="2:8" ht="15" x14ac:dyDescent="0.25">
      <c r="B12" s="10" t="s">
        <v>31</v>
      </c>
      <c r="C12" s="10"/>
      <c r="D12" s="10"/>
      <c r="E12" s="10"/>
      <c r="F12" s="16"/>
      <c r="G12" s="21"/>
      <c r="H12" s="16"/>
    </row>
    <row r="13" spans="2:8" ht="15" x14ac:dyDescent="0.25">
      <c r="B13" s="10" t="s">
        <v>32</v>
      </c>
      <c r="C13" s="10"/>
      <c r="D13" s="10"/>
      <c r="E13" s="10"/>
      <c r="F13" s="16"/>
      <c r="G13" s="21"/>
      <c r="H13" s="16"/>
    </row>
    <row r="14" spans="2:8" ht="15" x14ac:dyDescent="0.25">
      <c r="B14" s="10" t="s">
        <v>33</v>
      </c>
      <c r="C14" s="10"/>
      <c r="D14" s="10"/>
      <c r="E14" s="10"/>
      <c r="F14" s="18"/>
      <c r="G14" s="21"/>
      <c r="H14" s="18"/>
    </row>
    <row r="15" spans="2:8" s="34" customFormat="1" ht="20.25" x14ac:dyDescent="0.3">
      <c r="B15" s="24" t="s">
        <v>34</v>
      </c>
      <c r="C15" s="25"/>
      <c r="D15" s="25"/>
      <c r="E15" s="25"/>
      <c r="F15" s="19">
        <f>SUM(F6:F14)</f>
        <v>0</v>
      </c>
      <c r="G15" s="21"/>
      <c r="H15" s="19">
        <f>SUM(H6:H14)</f>
        <v>0</v>
      </c>
    </row>
    <row r="16" spans="2:8" x14ac:dyDescent="0.2">
      <c r="B16" s="12"/>
      <c r="C16" s="12"/>
      <c r="D16" s="12"/>
      <c r="E16" s="12"/>
      <c r="F16" s="20"/>
      <c r="G16" s="20"/>
      <c r="H16" s="20"/>
    </row>
    <row r="17" spans="1:14" ht="15" x14ac:dyDescent="0.25">
      <c r="B17" s="27" t="s">
        <v>35</v>
      </c>
      <c r="C17" s="10"/>
      <c r="D17" s="10"/>
      <c r="E17" s="10"/>
      <c r="F17" s="21"/>
      <c r="G17" s="21"/>
      <c r="H17" s="21"/>
    </row>
    <row r="18" spans="1:14" ht="15" x14ac:dyDescent="0.25">
      <c r="B18" s="10" t="s">
        <v>36</v>
      </c>
      <c r="C18" s="10"/>
      <c r="D18" s="10"/>
      <c r="E18" s="10"/>
      <c r="F18" s="21"/>
      <c r="G18" s="21"/>
      <c r="H18" s="21"/>
    </row>
    <row r="19" spans="1:14" ht="15" x14ac:dyDescent="0.25">
      <c r="B19" s="10" t="s">
        <v>37</v>
      </c>
      <c r="C19" s="10"/>
      <c r="D19" s="10"/>
      <c r="E19" s="10"/>
      <c r="F19" s="16"/>
      <c r="G19" s="21"/>
      <c r="H19" s="16"/>
    </row>
    <row r="20" spans="1:14" ht="15" x14ac:dyDescent="0.25">
      <c r="B20" s="10" t="s">
        <v>33</v>
      </c>
      <c r="C20" s="10"/>
      <c r="D20" s="10"/>
      <c r="E20" s="10"/>
      <c r="F20" s="16"/>
      <c r="G20" s="21"/>
      <c r="H20" s="16"/>
    </row>
    <row r="21" spans="1:14" ht="15" x14ac:dyDescent="0.25">
      <c r="B21" s="10" t="s">
        <v>38</v>
      </c>
      <c r="C21" s="10"/>
      <c r="D21" s="10"/>
      <c r="E21" s="10"/>
      <c r="F21" s="16"/>
      <c r="G21" s="21"/>
      <c r="H21" s="16"/>
    </row>
    <row r="22" spans="1:14" ht="15" x14ac:dyDescent="0.25">
      <c r="B22" s="10" t="s">
        <v>39</v>
      </c>
      <c r="C22" s="10"/>
      <c r="D22" s="10"/>
      <c r="E22" s="10"/>
      <c r="F22" s="16"/>
      <c r="G22" s="21"/>
      <c r="H22" s="16"/>
    </row>
    <row r="23" spans="1:14" ht="15" x14ac:dyDescent="0.25">
      <c r="B23" s="10" t="s">
        <v>40</v>
      </c>
      <c r="C23" s="10"/>
      <c r="D23" s="10"/>
      <c r="E23" s="10"/>
      <c r="F23" s="16"/>
      <c r="G23" s="21"/>
      <c r="H23" s="16"/>
    </row>
    <row r="24" spans="1:14" ht="15" x14ac:dyDescent="0.25">
      <c r="B24" s="10" t="s">
        <v>41</v>
      </c>
      <c r="C24" s="10"/>
      <c r="D24" s="10"/>
      <c r="E24" s="10"/>
      <c r="F24" s="21"/>
      <c r="G24" s="21"/>
      <c r="H24" s="21"/>
    </row>
    <row r="25" spans="1:14" s="34" customFormat="1" ht="20.25" x14ac:dyDescent="0.3">
      <c r="A25" s="35"/>
      <c r="B25" s="24" t="s">
        <v>42</v>
      </c>
      <c r="C25" s="10"/>
      <c r="D25" s="10"/>
      <c r="E25" s="10"/>
      <c r="F25" s="19">
        <f>SUM(F18:F24)</f>
        <v>0</v>
      </c>
      <c r="G25" s="21"/>
      <c r="H25" s="19">
        <f>SUM(H18:H24)</f>
        <v>0</v>
      </c>
      <c r="I25" s="35"/>
      <c r="J25" s="35"/>
      <c r="K25" s="35"/>
      <c r="L25" s="35"/>
      <c r="M25" s="35"/>
      <c r="N25" s="35"/>
    </row>
    <row r="26" spans="1:14" x14ac:dyDescent="0.2">
      <c r="B26" s="22"/>
      <c r="C26" s="11"/>
      <c r="D26" s="11"/>
      <c r="E26" s="11"/>
      <c r="F26" s="31"/>
      <c r="G26" s="23"/>
      <c r="H26" s="31"/>
    </row>
    <row r="27" spans="1:14" ht="15.75" thickBot="1" x14ac:dyDescent="0.3">
      <c r="B27" s="24" t="s">
        <v>43</v>
      </c>
      <c r="C27" s="10"/>
      <c r="D27" s="10"/>
      <c r="E27" s="10"/>
      <c r="F27" s="32">
        <f>F15+F25</f>
        <v>0</v>
      </c>
      <c r="G27" s="21"/>
      <c r="H27" s="32">
        <f>H15+H25</f>
        <v>0</v>
      </c>
    </row>
    <row r="28" spans="1:14" ht="15" x14ac:dyDescent="0.25">
      <c r="B28" s="10"/>
      <c r="C28" s="10"/>
      <c r="D28" s="10"/>
      <c r="E28" s="10"/>
      <c r="F28" s="21"/>
      <c r="G28" s="21"/>
      <c r="H28" s="21"/>
    </row>
    <row r="29" spans="1:14" ht="15" x14ac:dyDescent="0.25">
      <c r="B29" s="27" t="s">
        <v>44</v>
      </c>
      <c r="C29" s="10"/>
      <c r="D29" s="10"/>
      <c r="E29" s="10"/>
      <c r="F29" s="21"/>
      <c r="G29" s="21"/>
      <c r="H29" s="21"/>
    </row>
    <row r="30" spans="1:14" ht="15" x14ac:dyDescent="0.25">
      <c r="B30" s="27" t="s">
        <v>45</v>
      </c>
      <c r="C30" s="10"/>
      <c r="D30" s="10"/>
      <c r="E30" s="10"/>
      <c r="F30" s="21"/>
      <c r="G30" s="21"/>
      <c r="H30" s="21"/>
    </row>
    <row r="31" spans="1:14" ht="15" x14ac:dyDescent="0.25">
      <c r="B31" s="10" t="s">
        <v>46</v>
      </c>
      <c r="C31" s="10"/>
      <c r="D31" s="10"/>
      <c r="E31" s="10"/>
      <c r="F31" s="15"/>
      <c r="G31" s="21"/>
      <c r="H31" s="15"/>
    </row>
    <row r="32" spans="1:14" ht="15" x14ac:dyDescent="0.25">
      <c r="B32" s="10" t="s">
        <v>177</v>
      </c>
      <c r="C32" s="10"/>
      <c r="D32" s="10"/>
      <c r="E32" s="10"/>
      <c r="F32" s="21"/>
      <c r="G32" s="21"/>
      <c r="H32" s="21"/>
    </row>
    <row r="33" spans="1:19" ht="15" x14ac:dyDescent="0.25">
      <c r="B33" s="10" t="s">
        <v>47</v>
      </c>
      <c r="C33" s="10"/>
      <c r="D33" s="10"/>
      <c r="E33" s="10"/>
      <c r="F33" s="17"/>
      <c r="G33" s="21"/>
      <c r="H33" s="17"/>
    </row>
    <row r="34" spans="1:19" s="34" customFormat="1" ht="20.25" x14ac:dyDescent="0.3">
      <c r="A34" s="35"/>
      <c r="B34" s="24" t="s">
        <v>48</v>
      </c>
      <c r="C34" s="10"/>
      <c r="D34" s="10"/>
      <c r="E34" s="10"/>
      <c r="F34" s="19">
        <f>SUM(F31:F33)</f>
        <v>0</v>
      </c>
      <c r="G34" s="21"/>
      <c r="H34" s="19">
        <f>SUM(H31:H33)</f>
        <v>0</v>
      </c>
      <c r="I34" s="35"/>
      <c r="J34" s="35"/>
      <c r="K34" s="35"/>
      <c r="L34" s="35"/>
      <c r="M34" s="35"/>
      <c r="N34" s="35"/>
      <c r="O34" s="35"/>
    </row>
    <row r="35" spans="1:19" x14ac:dyDescent="0.2">
      <c r="B35" s="11"/>
      <c r="C35" s="11"/>
      <c r="D35" s="11"/>
      <c r="E35" s="11"/>
      <c r="F35" s="23"/>
      <c r="G35" s="23"/>
      <c r="H35" s="23"/>
    </row>
    <row r="36" spans="1:19" ht="15" x14ac:dyDescent="0.25">
      <c r="B36" s="27" t="s">
        <v>49</v>
      </c>
      <c r="C36" s="10"/>
      <c r="D36" s="10"/>
      <c r="E36" s="10"/>
      <c r="F36" s="21"/>
      <c r="G36" s="21"/>
      <c r="H36" s="21"/>
    </row>
    <row r="37" spans="1:19" ht="15" x14ac:dyDescent="0.25">
      <c r="B37" s="10" t="s">
        <v>64</v>
      </c>
      <c r="C37" s="10"/>
      <c r="D37" s="10"/>
      <c r="E37" s="10"/>
      <c r="F37" s="21"/>
      <c r="G37" s="21"/>
      <c r="H37" s="21"/>
    </row>
    <row r="38" spans="1:19" s="34" customFormat="1" ht="20.25" x14ac:dyDescent="0.3">
      <c r="A38" s="35"/>
      <c r="B38" s="24" t="s">
        <v>65</v>
      </c>
      <c r="C38" s="10"/>
      <c r="D38" s="10"/>
      <c r="E38" s="10"/>
      <c r="F38" s="19">
        <f>SUM(F37)</f>
        <v>0</v>
      </c>
      <c r="G38" s="21"/>
      <c r="H38" s="19">
        <f>SUM(H37)</f>
        <v>0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spans="1:19" s="34" customFormat="1" ht="20.25" x14ac:dyDescent="0.3">
      <c r="A39" s="35"/>
      <c r="B39" s="24"/>
      <c r="C39" s="10"/>
      <c r="D39" s="10"/>
      <c r="E39" s="10"/>
      <c r="F39" s="21"/>
      <c r="G39" s="21"/>
      <c r="H39" s="21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</row>
    <row r="40" spans="1:19" ht="15" x14ac:dyDescent="0.25">
      <c r="A40" s="35"/>
      <c r="B40" s="10" t="s">
        <v>50</v>
      </c>
      <c r="C40" s="10"/>
      <c r="D40" s="10"/>
      <c r="E40" s="10"/>
      <c r="F40" s="21"/>
      <c r="G40" s="21"/>
      <c r="H40" s="21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</row>
    <row r="41" spans="1:19" s="34" customFormat="1" ht="20.25" x14ac:dyDescent="0.3">
      <c r="A41" s="35"/>
      <c r="B41" s="24" t="s">
        <v>51</v>
      </c>
      <c r="C41" s="10"/>
      <c r="D41" s="10"/>
      <c r="E41" s="10"/>
      <c r="F41" s="19">
        <f>SUM(F40)</f>
        <v>0</v>
      </c>
      <c r="G41" s="21"/>
      <c r="H41" s="19">
        <f>SUM(H40)</f>
        <v>0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spans="1:19" x14ac:dyDescent="0.2">
      <c r="B42" s="11"/>
      <c r="C42" s="11"/>
      <c r="D42" s="11"/>
      <c r="E42" s="11"/>
      <c r="F42" s="23"/>
      <c r="G42" s="23"/>
      <c r="H42" s="23"/>
    </row>
    <row r="43" spans="1:19" ht="15" x14ac:dyDescent="0.25">
      <c r="B43" s="10" t="s">
        <v>52</v>
      </c>
      <c r="C43" s="10"/>
      <c r="D43" s="10"/>
      <c r="E43" s="10"/>
      <c r="F43" s="21"/>
      <c r="G43" s="21"/>
      <c r="H43" s="21"/>
    </row>
    <row r="44" spans="1:19" ht="15" x14ac:dyDescent="0.25">
      <c r="B44" s="10" t="s">
        <v>53</v>
      </c>
      <c r="C44" s="10"/>
      <c r="D44" s="10"/>
      <c r="E44" s="10"/>
      <c r="F44" s="16"/>
      <c r="G44" s="21"/>
      <c r="H44" s="16"/>
    </row>
    <row r="45" spans="1:19" ht="15" x14ac:dyDescent="0.25">
      <c r="B45" s="10" t="s">
        <v>54</v>
      </c>
      <c r="C45" s="10"/>
      <c r="D45" s="10"/>
      <c r="E45" s="10"/>
      <c r="F45" s="16"/>
      <c r="G45" s="21"/>
      <c r="H45" s="16"/>
    </row>
    <row r="46" spans="1:19" ht="15" x14ac:dyDescent="0.25">
      <c r="B46" s="10" t="s">
        <v>55</v>
      </c>
      <c r="C46" s="10"/>
      <c r="D46" s="10"/>
      <c r="E46" s="10"/>
      <c r="F46" s="16"/>
      <c r="G46" s="21"/>
      <c r="H46" s="16"/>
    </row>
    <row r="47" spans="1:19" ht="15" x14ac:dyDescent="0.25">
      <c r="B47" s="10" t="s">
        <v>66</v>
      </c>
      <c r="C47" s="10"/>
      <c r="D47" s="10"/>
      <c r="E47" s="10"/>
      <c r="F47" s="16"/>
      <c r="G47" s="21"/>
      <c r="H47" s="16"/>
    </row>
    <row r="48" spans="1:19" ht="15" x14ac:dyDescent="0.25">
      <c r="B48" s="10" t="s">
        <v>56</v>
      </c>
      <c r="C48" s="10"/>
      <c r="D48" s="10"/>
      <c r="E48" s="10"/>
      <c r="F48" s="21"/>
      <c r="G48" s="21"/>
      <c r="H48" s="21"/>
    </row>
    <row r="49" spans="1:25" s="34" customFormat="1" ht="20.25" x14ac:dyDescent="0.3">
      <c r="A49" s="3"/>
      <c r="B49" s="24" t="s">
        <v>57</v>
      </c>
      <c r="C49" s="10"/>
      <c r="D49" s="10"/>
      <c r="E49" s="10"/>
      <c r="F49" s="19">
        <f>SUM(F43:F48)</f>
        <v>0</v>
      </c>
      <c r="G49" s="21"/>
      <c r="H49" s="19">
        <f>SUM(H43:H48)</f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x14ac:dyDescent="0.2">
      <c r="B50" s="11"/>
      <c r="C50" s="11"/>
      <c r="D50" s="11"/>
      <c r="E50" s="11"/>
      <c r="F50" s="23"/>
      <c r="G50" s="23"/>
      <c r="H50" s="23"/>
    </row>
    <row r="51" spans="1:25" ht="15.75" thickBot="1" x14ac:dyDescent="0.3">
      <c r="B51" s="24" t="s">
        <v>58</v>
      </c>
      <c r="C51" s="10"/>
      <c r="D51" s="10"/>
      <c r="E51" s="10"/>
      <c r="F51" s="32">
        <f>F34+F41+F49+F38</f>
        <v>0</v>
      </c>
      <c r="G51" s="21">
        <f>G34+G41+G49+G38</f>
        <v>0</v>
      </c>
      <c r="H51" s="32">
        <f>H34+H41+H49+H38</f>
        <v>0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61DA8-540C-4C00-9B88-73EEBC179112}">
  <dimension ref="A1:V56"/>
  <sheetViews>
    <sheetView showGridLines="0" showZeros="0" topLeftCell="A10" workbookViewId="0">
      <selection activeCell="I23" sqref="I23"/>
    </sheetView>
  </sheetViews>
  <sheetFormatPr baseColWidth="10" defaultRowHeight="15" x14ac:dyDescent="0.25"/>
  <cols>
    <col min="1" max="1" width="4.85546875" style="161" customWidth="1"/>
    <col min="2" max="2" width="6.5703125" style="161" customWidth="1"/>
    <col min="3" max="3" width="29.42578125" style="161" customWidth="1"/>
    <col min="4" max="4" width="9.140625" style="161" bestFit="1" customWidth="1"/>
    <col min="5" max="5" width="2.28515625" style="161" customWidth="1"/>
    <col min="6" max="13" width="11.42578125" style="159"/>
    <col min="14" max="16384" width="11.42578125" style="161"/>
  </cols>
  <sheetData>
    <row r="1" spans="1:6" s="159" customFormat="1" x14ac:dyDescent="0.25">
      <c r="A1" s="158" t="s">
        <v>263</v>
      </c>
    </row>
    <row r="2" spans="1:6" s="159" customFormat="1" x14ac:dyDescent="0.25">
      <c r="B2" s="165"/>
      <c r="C2" s="165"/>
      <c r="D2" s="166" t="s">
        <v>283</v>
      </c>
      <c r="E2" s="166"/>
      <c r="F2" s="166" t="s">
        <v>284</v>
      </c>
    </row>
    <row r="3" spans="1:6" s="159" customFormat="1" x14ac:dyDescent="0.25">
      <c r="B3" s="167">
        <v>1080</v>
      </c>
      <c r="C3" s="159" t="s">
        <v>27</v>
      </c>
      <c r="D3" s="160">
        <v>185000</v>
      </c>
      <c r="F3" s="160"/>
    </row>
    <row r="4" spans="1:6" s="159" customFormat="1" x14ac:dyDescent="0.25">
      <c r="B4" s="167">
        <v>1230</v>
      </c>
      <c r="C4" s="159" t="s">
        <v>174</v>
      </c>
      <c r="D4" s="160">
        <v>494000</v>
      </c>
      <c r="F4" s="160"/>
    </row>
    <row r="5" spans="1:6" s="159" customFormat="1" x14ac:dyDescent="0.25">
      <c r="B5" s="167">
        <v>1250</v>
      </c>
      <c r="C5" s="159" t="s">
        <v>175</v>
      </c>
      <c r="D5" s="160">
        <v>218000</v>
      </c>
      <c r="F5" s="160"/>
    </row>
    <row r="6" spans="1:6" s="159" customFormat="1" x14ac:dyDescent="0.25">
      <c r="B6" s="167">
        <v>1460</v>
      </c>
      <c r="C6" s="159" t="s">
        <v>84</v>
      </c>
      <c r="D6" s="160">
        <v>415000</v>
      </c>
      <c r="F6" s="160"/>
    </row>
    <row r="7" spans="1:6" s="159" customFormat="1" x14ac:dyDescent="0.25">
      <c r="B7" s="167">
        <v>1500</v>
      </c>
      <c r="C7" s="159" t="s">
        <v>37</v>
      </c>
      <c r="D7" s="160">
        <v>250000</v>
      </c>
      <c r="F7" s="160"/>
    </row>
    <row r="8" spans="1:6" s="159" customFormat="1" x14ac:dyDescent="0.25">
      <c r="B8" s="167">
        <v>1580</v>
      </c>
      <c r="C8" s="159" t="s">
        <v>285</v>
      </c>
      <c r="D8" s="160"/>
      <c r="F8" s="160">
        <v>25000</v>
      </c>
    </row>
    <row r="9" spans="1:6" s="159" customFormat="1" x14ac:dyDescent="0.25">
      <c r="B9" s="167">
        <v>2000</v>
      </c>
      <c r="C9" s="159" t="s">
        <v>46</v>
      </c>
      <c r="D9" s="160"/>
      <c r="F9" s="160">
        <v>300000</v>
      </c>
    </row>
    <row r="10" spans="1:6" s="159" customFormat="1" x14ac:dyDescent="0.25">
      <c r="B10" s="167">
        <v>2020</v>
      </c>
      <c r="C10" s="159" t="s">
        <v>177</v>
      </c>
      <c r="D10" s="160"/>
      <c r="F10" s="160">
        <v>100000</v>
      </c>
    </row>
    <row r="11" spans="1:6" s="159" customFormat="1" x14ac:dyDescent="0.25">
      <c r="B11" s="167">
        <v>2050</v>
      </c>
      <c r="C11" s="159" t="s">
        <v>47</v>
      </c>
      <c r="D11" s="160"/>
      <c r="F11" s="160">
        <v>120000</v>
      </c>
    </row>
    <row r="12" spans="1:6" s="159" customFormat="1" x14ac:dyDescent="0.25">
      <c r="B12" s="167">
        <v>2120</v>
      </c>
      <c r="C12" s="159" t="s">
        <v>64</v>
      </c>
      <c r="D12" s="160"/>
      <c r="F12" s="160">
        <v>33000</v>
      </c>
    </row>
    <row r="13" spans="1:6" s="159" customFormat="1" x14ac:dyDescent="0.25">
      <c r="B13" s="167">
        <v>2240</v>
      </c>
      <c r="C13" s="159" t="s">
        <v>262</v>
      </c>
      <c r="D13" s="160"/>
      <c r="F13" s="160">
        <v>283000</v>
      </c>
    </row>
    <row r="14" spans="1:6" s="159" customFormat="1" x14ac:dyDescent="0.25">
      <c r="B14" s="167">
        <v>2380</v>
      </c>
      <c r="C14" s="159" t="s">
        <v>52</v>
      </c>
      <c r="D14" s="160"/>
      <c r="F14" s="160">
        <v>268000</v>
      </c>
    </row>
    <row r="15" spans="1:6" s="159" customFormat="1" x14ac:dyDescent="0.25">
      <c r="B15" s="167">
        <v>2400</v>
      </c>
      <c r="C15" s="159" t="s">
        <v>53</v>
      </c>
      <c r="D15" s="160"/>
      <c r="F15" s="160">
        <v>331000</v>
      </c>
    </row>
    <row r="16" spans="1:6" s="159" customFormat="1" x14ac:dyDescent="0.25">
      <c r="B16" s="167">
        <v>25000</v>
      </c>
      <c r="C16" s="159" t="s">
        <v>54</v>
      </c>
      <c r="D16" s="160"/>
      <c r="F16" s="160">
        <v>52000</v>
      </c>
    </row>
    <row r="17" spans="1:13" s="159" customFormat="1" x14ac:dyDescent="0.25">
      <c r="B17" s="167">
        <v>2800</v>
      </c>
      <c r="C17" s="159" t="s">
        <v>21</v>
      </c>
      <c r="D17" s="160"/>
      <c r="F17" s="160">
        <v>50000</v>
      </c>
    </row>
    <row r="18" spans="1:13" s="53" customFormat="1" ht="18.75" x14ac:dyDescent="0.3">
      <c r="A18" s="159"/>
      <c r="B18" s="167"/>
      <c r="C18" s="159"/>
      <c r="D18" s="168">
        <f>SUM(D3:D17)</f>
        <v>1562000</v>
      </c>
      <c r="E18" s="159">
        <f t="shared" ref="E18:F18" si="0">SUM(E4:E17)</f>
        <v>0</v>
      </c>
      <c r="F18" s="168">
        <f t="shared" si="0"/>
        <v>1562000</v>
      </c>
      <c r="G18" s="159"/>
    </row>
    <row r="19" spans="1:13" s="48" customFormat="1" ht="15.75" x14ac:dyDescent="0.25">
      <c r="B19" s="47"/>
      <c r="D19" s="51"/>
      <c r="E19" s="51"/>
    </row>
    <row r="20" spans="1:13" s="48" customFormat="1" ht="15.75" x14ac:dyDescent="0.25">
      <c r="B20" s="47" t="s">
        <v>286</v>
      </c>
      <c r="D20" s="51"/>
      <c r="E20" s="51"/>
    </row>
    <row r="21" spans="1:13" s="48" customFormat="1" ht="15.75" x14ac:dyDescent="0.25">
      <c r="D21" s="169"/>
      <c r="E21" s="169"/>
    </row>
    <row r="22" spans="1:13" x14ac:dyDescent="0.25">
      <c r="B22" s="158" t="s">
        <v>24</v>
      </c>
      <c r="C22" s="159"/>
      <c r="D22" s="160"/>
      <c r="E22" s="160"/>
    </row>
    <row r="23" spans="1:13" x14ac:dyDescent="0.25">
      <c r="B23" s="158" t="s">
        <v>25</v>
      </c>
      <c r="C23" s="159"/>
      <c r="D23" s="160"/>
      <c r="E23" s="160"/>
    </row>
    <row r="24" spans="1:13" x14ac:dyDescent="0.25">
      <c r="B24" s="159" t="s">
        <v>27</v>
      </c>
      <c r="C24" s="159"/>
      <c r="D24" s="170">
        <f>D3</f>
        <v>185000</v>
      </c>
      <c r="E24" s="160"/>
    </row>
    <row r="25" spans="1:13" x14ac:dyDescent="0.25">
      <c r="B25" s="159" t="s">
        <v>174</v>
      </c>
      <c r="C25" s="159"/>
      <c r="D25" s="171">
        <f>D4</f>
        <v>494000</v>
      </c>
      <c r="E25" s="160"/>
    </row>
    <row r="26" spans="1:13" x14ac:dyDescent="0.25">
      <c r="B26" s="159" t="s">
        <v>175</v>
      </c>
      <c r="C26" s="159"/>
      <c r="D26" s="171">
        <f>D5</f>
        <v>218000</v>
      </c>
      <c r="E26" s="160"/>
    </row>
    <row r="27" spans="1:13" s="162" customFormat="1" ht="20.25" x14ac:dyDescent="0.3">
      <c r="B27" s="172" t="s">
        <v>34</v>
      </c>
      <c r="C27" s="64"/>
      <c r="D27" s="168">
        <f>SUM(D24:D26)</f>
        <v>897000</v>
      </c>
      <c r="E27" s="160"/>
      <c r="F27" s="159"/>
      <c r="G27" s="159"/>
      <c r="H27" s="159"/>
      <c r="I27" s="159"/>
      <c r="J27" s="159"/>
      <c r="K27" s="159"/>
      <c r="L27" s="159"/>
      <c r="M27" s="159"/>
    </row>
    <row r="28" spans="1:13" x14ac:dyDescent="0.25">
      <c r="B28" s="173"/>
      <c r="C28" s="173"/>
      <c r="D28" s="174"/>
      <c r="E28" s="174"/>
    </row>
    <row r="29" spans="1:13" x14ac:dyDescent="0.25">
      <c r="B29" s="158" t="s">
        <v>35</v>
      </c>
      <c r="C29" s="159"/>
      <c r="D29" s="160"/>
      <c r="E29" s="160"/>
    </row>
    <row r="30" spans="1:13" x14ac:dyDescent="0.25">
      <c r="B30" s="159" t="s">
        <v>84</v>
      </c>
      <c r="C30" s="159"/>
      <c r="D30" s="160">
        <f>D6</f>
        <v>415000</v>
      </c>
      <c r="E30" s="160"/>
    </row>
    <row r="31" spans="1:13" x14ac:dyDescent="0.25">
      <c r="B31" s="159" t="s">
        <v>37</v>
      </c>
      <c r="C31" s="159"/>
      <c r="D31" s="171">
        <f>D7-F8</f>
        <v>225000</v>
      </c>
      <c r="E31" s="160"/>
      <c r="F31" s="159" t="s">
        <v>176</v>
      </c>
    </row>
    <row r="32" spans="1:13" s="162" customFormat="1" ht="20.25" x14ac:dyDescent="0.3">
      <c r="A32" s="175"/>
      <c r="B32" s="172" t="s">
        <v>42</v>
      </c>
      <c r="C32" s="159"/>
      <c r="D32" s="168">
        <f>SUM(D30:D31)</f>
        <v>640000</v>
      </c>
      <c r="E32" s="160"/>
      <c r="F32" s="159"/>
      <c r="G32" s="159"/>
      <c r="H32" s="159"/>
      <c r="I32" s="159"/>
      <c r="J32" s="159"/>
      <c r="K32" s="159"/>
      <c r="L32" s="159"/>
      <c r="M32" s="159"/>
    </row>
    <row r="33" spans="1:16" x14ac:dyDescent="0.25">
      <c r="B33" s="176"/>
      <c r="C33" s="177"/>
      <c r="D33" s="178"/>
      <c r="E33" s="179"/>
    </row>
    <row r="34" spans="1:16" ht="15.75" thickBot="1" x14ac:dyDescent="0.3">
      <c r="B34" s="172" t="s">
        <v>43</v>
      </c>
      <c r="C34" s="159"/>
      <c r="D34" s="180">
        <f>D27+D32</f>
        <v>1537000</v>
      </c>
      <c r="E34" s="160"/>
    </row>
    <row r="35" spans="1:16" x14ac:dyDescent="0.25">
      <c r="B35" s="159"/>
      <c r="C35" s="159"/>
      <c r="D35" s="160"/>
      <c r="E35" s="160"/>
    </row>
    <row r="36" spans="1:16" x14ac:dyDescent="0.25">
      <c r="B36" s="158" t="s">
        <v>44</v>
      </c>
      <c r="C36" s="159"/>
      <c r="D36" s="160"/>
      <c r="E36" s="160"/>
    </row>
    <row r="37" spans="1:16" x14ac:dyDescent="0.25">
      <c r="B37" s="158" t="s">
        <v>45</v>
      </c>
      <c r="C37" s="159"/>
      <c r="D37" s="160"/>
      <c r="E37" s="160"/>
    </row>
    <row r="38" spans="1:16" x14ac:dyDescent="0.25">
      <c r="B38" s="159" t="s">
        <v>46</v>
      </c>
      <c r="C38" s="159"/>
      <c r="D38" s="170">
        <f>F9</f>
        <v>300000</v>
      </c>
      <c r="E38" s="160"/>
    </row>
    <row r="39" spans="1:16" x14ac:dyDescent="0.25">
      <c r="B39" s="159" t="s">
        <v>177</v>
      </c>
      <c r="C39" s="159"/>
      <c r="D39" s="160">
        <f>F10</f>
        <v>100000</v>
      </c>
      <c r="E39" s="160"/>
    </row>
    <row r="40" spans="1:16" x14ac:dyDescent="0.25">
      <c r="B40" s="159" t="s">
        <v>47</v>
      </c>
      <c r="C40" s="159"/>
      <c r="D40" s="181">
        <f>F11</f>
        <v>120000</v>
      </c>
      <c r="E40" s="160"/>
    </row>
    <row r="41" spans="1:16" s="162" customFormat="1" ht="20.25" x14ac:dyDescent="0.3">
      <c r="A41" s="175"/>
      <c r="B41" s="172" t="s">
        <v>48</v>
      </c>
      <c r="C41" s="159"/>
      <c r="D41" s="168">
        <f>SUM(D38:D40)</f>
        <v>520000</v>
      </c>
      <c r="E41" s="160"/>
      <c r="F41" s="159"/>
      <c r="G41" s="159"/>
      <c r="H41" s="159"/>
      <c r="I41" s="159"/>
      <c r="J41" s="159"/>
      <c r="K41" s="159"/>
      <c r="L41" s="159"/>
      <c r="M41" s="159"/>
    </row>
    <row r="42" spans="1:16" x14ac:dyDescent="0.25">
      <c r="B42" s="177"/>
      <c r="C42" s="177"/>
      <c r="D42" s="179"/>
      <c r="E42" s="179"/>
    </row>
    <row r="43" spans="1:16" x14ac:dyDescent="0.25">
      <c r="B43" s="158" t="s">
        <v>49</v>
      </c>
      <c r="C43" s="159"/>
      <c r="D43" s="160"/>
      <c r="E43" s="160"/>
    </row>
    <row r="44" spans="1:16" x14ac:dyDescent="0.25">
      <c r="B44" s="159" t="s">
        <v>64</v>
      </c>
      <c r="C44" s="159"/>
      <c r="D44" s="160">
        <f>F12</f>
        <v>33000</v>
      </c>
      <c r="E44" s="160"/>
    </row>
    <row r="45" spans="1:16" s="162" customFormat="1" ht="20.25" x14ac:dyDescent="0.3">
      <c r="A45" s="175"/>
      <c r="B45" s="172" t="s">
        <v>65</v>
      </c>
      <c r="C45" s="159"/>
      <c r="D45" s="168">
        <f>SUM(D44)</f>
        <v>33000</v>
      </c>
      <c r="E45" s="160"/>
      <c r="F45" s="159"/>
      <c r="G45" s="159"/>
      <c r="H45" s="159"/>
      <c r="I45" s="159"/>
      <c r="J45" s="159"/>
      <c r="K45" s="159"/>
      <c r="L45" s="159"/>
      <c r="M45" s="159"/>
      <c r="N45" s="175"/>
      <c r="O45" s="175"/>
      <c r="P45" s="175"/>
    </row>
    <row r="46" spans="1:16" s="162" customFormat="1" ht="20.25" x14ac:dyDescent="0.3">
      <c r="A46" s="175"/>
      <c r="B46" s="172"/>
      <c r="C46" s="159"/>
      <c r="D46" s="160"/>
      <c r="E46" s="160"/>
      <c r="F46" s="159"/>
      <c r="G46" s="159"/>
      <c r="H46" s="159"/>
      <c r="I46" s="159"/>
      <c r="J46" s="159"/>
      <c r="K46" s="159"/>
      <c r="L46" s="159"/>
      <c r="M46" s="159"/>
      <c r="N46" s="175"/>
      <c r="O46" s="175"/>
      <c r="P46" s="175"/>
    </row>
    <row r="47" spans="1:16" x14ac:dyDescent="0.25">
      <c r="A47" s="175"/>
      <c r="B47" s="159" t="s">
        <v>50</v>
      </c>
      <c r="C47" s="159"/>
      <c r="D47" s="160">
        <f>F13</f>
        <v>283000</v>
      </c>
      <c r="E47" s="160"/>
      <c r="N47" s="175"/>
      <c r="O47" s="175"/>
      <c r="P47" s="175"/>
    </row>
    <row r="48" spans="1:16" s="162" customFormat="1" ht="20.25" x14ac:dyDescent="0.3">
      <c r="A48" s="175"/>
      <c r="B48" s="172" t="s">
        <v>51</v>
      </c>
      <c r="C48" s="159"/>
      <c r="D48" s="168">
        <f>SUM(D47)</f>
        <v>283000</v>
      </c>
      <c r="E48" s="160"/>
      <c r="F48" s="159"/>
      <c r="G48" s="159"/>
      <c r="H48" s="159"/>
      <c r="I48" s="159"/>
      <c r="J48" s="159"/>
      <c r="K48" s="159"/>
      <c r="L48" s="159"/>
      <c r="M48" s="159"/>
      <c r="N48" s="175"/>
      <c r="O48" s="175"/>
      <c r="P48" s="175"/>
    </row>
    <row r="49" spans="1:22" x14ac:dyDescent="0.25">
      <c r="B49" s="177"/>
      <c r="C49" s="177"/>
      <c r="D49" s="179"/>
      <c r="E49" s="179"/>
    </row>
    <row r="50" spans="1:22" x14ac:dyDescent="0.25">
      <c r="B50" s="159" t="s">
        <v>52</v>
      </c>
      <c r="C50" s="159"/>
      <c r="D50" s="160">
        <f>F14</f>
        <v>268000</v>
      </c>
      <c r="E50" s="160"/>
    </row>
    <row r="51" spans="1:22" x14ac:dyDescent="0.25">
      <c r="B51" s="159" t="s">
        <v>53</v>
      </c>
      <c r="C51" s="159"/>
      <c r="D51" s="171">
        <f>F15</f>
        <v>331000</v>
      </c>
      <c r="E51" s="160"/>
    </row>
    <row r="52" spans="1:22" x14ac:dyDescent="0.25">
      <c r="B52" s="159" t="s">
        <v>54</v>
      </c>
      <c r="C52" s="159"/>
      <c r="D52" s="171">
        <f>F16</f>
        <v>52000</v>
      </c>
      <c r="E52" s="160"/>
    </row>
    <row r="53" spans="1:22" x14ac:dyDescent="0.25">
      <c r="B53" s="159" t="s">
        <v>66</v>
      </c>
      <c r="C53" s="159"/>
      <c r="D53" s="171">
        <f>F17</f>
        <v>50000</v>
      </c>
      <c r="E53" s="160"/>
    </row>
    <row r="54" spans="1:22" s="162" customFormat="1" ht="20.25" x14ac:dyDescent="0.3">
      <c r="A54" s="159"/>
      <c r="B54" s="172" t="s">
        <v>57</v>
      </c>
      <c r="C54" s="159"/>
      <c r="D54" s="168">
        <f>SUM(D50:D53)</f>
        <v>701000</v>
      </c>
      <c r="E54" s="160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</row>
    <row r="55" spans="1:22" x14ac:dyDescent="0.25">
      <c r="B55" s="177"/>
      <c r="C55" s="177"/>
      <c r="D55" s="179"/>
      <c r="E55" s="179"/>
    </row>
    <row r="56" spans="1:22" ht="15.75" thickBot="1" x14ac:dyDescent="0.3">
      <c r="B56" s="172" t="s">
        <v>58</v>
      </c>
      <c r="C56" s="159"/>
      <c r="D56" s="180">
        <f>D41+D48+D54+D45</f>
        <v>1537000</v>
      </c>
      <c r="E56" s="160">
        <f>E41+E48+E54+E45</f>
        <v>0</v>
      </c>
    </row>
  </sheetData>
  <pageMargins left="0.78740157480314965" right="0.78740157480314965" top="0.59055118110236227" bottom="0.59055118110236227" header="0.51181102362204722" footer="0.51181102362204722"/>
  <pageSetup paperSize="9" orientation="portrait" horizontalDpi="4294967292" r:id="rId1"/>
  <headerFooter alignWithMargins="0"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0280-9887-4FF7-B97B-0C56CB265503}">
  <dimension ref="A1:L47"/>
  <sheetViews>
    <sheetView showGridLines="0" showZeros="0" workbookViewId="0">
      <selection activeCell="H9" sqref="H9"/>
    </sheetView>
  </sheetViews>
  <sheetFormatPr baseColWidth="10" defaultRowHeight="15.75" x14ac:dyDescent="0.25"/>
  <cols>
    <col min="1" max="1" width="4.5703125" style="1" customWidth="1"/>
    <col min="2" max="2" width="7" style="1" customWidth="1"/>
    <col min="3" max="3" width="23.42578125" style="1" customWidth="1"/>
    <col min="4" max="4" width="2.28515625" style="1" customWidth="1"/>
    <col min="5" max="5" width="11.42578125" style="8"/>
    <col min="6" max="6" width="2.28515625" style="8" customWidth="1"/>
    <col min="7" max="16384" width="11.42578125" style="1"/>
  </cols>
  <sheetData>
    <row r="1" spans="2:6" x14ac:dyDescent="0.25">
      <c r="B1" s="37" t="s">
        <v>264</v>
      </c>
    </row>
    <row r="2" spans="2:6" s="3" customFormat="1" ht="15" x14ac:dyDescent="0.25">
      <c r="B2" s="182"/>
      <c r="E2" s="7"/>
      <c r="F2" s="7"/>
    </row>
    <row r="3" spans="2:6" s="3" customFormat="1" ht="15" x14ac:dyDescent="0.25">
      <c r="B3" s="3" t="s">
        <v>287</v>
      </c>
      <c r="E3" s="7">
        <v>756000</v>
      </c>
      <c r="F3" s="7"/>
    </row>
    <row r="4" spans="2:6" s="3" customFormat="1" ht="15" x14ac:dyDescent="0.25">
      <c r="B4" s="3" t="s">
        <v>171</v>
      </c>
      <c r="E4" s="7">
        <v>793900</v>
      </c>
      <c r="F4" s="7"/>
    </row>
    <row r="5" spans="2:6" s="3" customFormat="1" ht="15" x14ac:dyDescent="0.25">
      <c r="B5" s="3" t="s">
        <v>169</v>
      </c>
      <c r="E5" s="7">
        <v>6562000</v>
      </c>
      <c r="F5" s="7"/>
    </row>
    <row r="6" spans="2:6" s="3" customFormat="1" ht="15" x14ac:dyDescent="0.25">
      <c r="B6" s="3" t="s">
        <v>72</v>
      </c>
      <c r="E6" s="7">
        <v>14300</v>
      </c>
      <c r="F6" s="7"/>
    </row>
    <row r="7" spans="2:6" s="3" customFormat="1" ht="15" x14ac:dyDescent="0.25">
      <c r="B7" s="3" t="s">
        <v>288</v>
      </c>
      <c r="E7" s="7">
        <v>350000</v>
      </c>
      <c r="F7" s="7"/>
    </row>
    <row r="8" spans="2:6" s="3" customFormat="1" ht="15" x14ac:dyDescent="0.25">
      <c r="B8" s="3" t="s">
        <v>170</v>
      </c>
      <c r="E8" s="7">
        <v>125800</v>
      </c>
      <c r="F8" s="7"/>
    </row>
    <row r="9" spans="2:6" s="3" customFormat="1" ht="15" x14ac:dyDescent="0.25">
      <c r="B9" s="3" t="s">
        <v>71</v>
      </c>
      <c r="E9" s="7">
        <v>16000</v>
      </c>
      <c r="F9" s="7"/>
    </row>
    <row r="10" spans="2:6" s="3" customFormat="1" ht="15" x14ac:dyDescent="0.25">
      <c r="B10" s="3" t="s">
        <v>289</v>
      </c>
      <c r="E10" s="7">
        <v>20400</v>
      </c>
      <c r="F10" s="7"/>
    </row>
    <row r="11" spans="2:6" s="3" customFormat="1" ht="15" x14ac:dyDescent="0.25">
      <c r="B11" s="3" t="s">
        <v>290</v>
      </c>
      <c r="E11" s="7">
        <v>18500</v>
      </c>
      <c r="F11" s="7"/>
    </row>
    <row r="12" spans="2:6" s="3" customFormat="1" ht="15" x14ac:dyDescent="0.25">
      <c r="B12" s="3" t="s">
        <v>7</v>
      </c>
      <c r="E12" s="7">
        <v>4114000</v>
      </c>
      <c r="F12" s="7"/>
    </row>
    <row r="13" spans="2:6" s="3" customFormat="1" ht="15" x14ac:dyDescent="0.25">
      <c r="B13" s="3" t="s">
        <v>106</v>
      </c>
      <c r="E13" s="7">
        <v>29600</v>
      </c>
      <c r="F13" s="7"/>
    </row>
    <row r="14" spans="2:6" s="3" customFormat="1" ht="15" x14ac:dyDescent="0.25">
      <c r="B14" s="3" t="s">
        <v>291</v>
      </c>
      <c r="E14" s="7">
        <v>109200</v>
      </c>
      <c r="F14" s="7"/>
    </row>
    <row r="15" spans="2:6" s="3" customFormat="1" ht="15" x14ac:dyDescent="0.25">
      <c r="B15" s="3" t="s">
        <v>70</v>
      </c>
      <c r="E15" s="7">
        <v>113000</v>
      </c>
      <c r="F15" s="7"/>
    </row>
    <row r="16" spans="2:6" s="3" customFormat="1" ht="15" x14ac:dyDescent="0.25">
      <c r="E16" s="7"/>
      <c r="F16" s="7"/>
    </row>
    <row r="17" spans="1:12" s="3" customFormat="1" ht="15" x14ac:dyDescent="0.25">
      <c r="E17" s="7"/>
      <c r="F17" s="7"/>
    </row>
    <row r="18" spans="1:12" s="3" customFormat="1" ht="15" x14ac:dyDescent="0.25">
      <c r="B18" s="182" t="s">
        <v>173</v>
      </c>
      <c r="E18" s="7"/>
      <c r="F18" s="7"/>
    </row>
    <row r="19" spans="1:12" s="183" customFormat="1" ht="6" x14ac:dyDescent="0.15">
      <c r="D19" s="184"/>
      <c r="E19" s="185"/>
      <c r="F19" s="185"/>
    </row>
    <row r="20" spans="1:12" s="3" customFormat="1" ht="15" x14ac:dyDescent="0.25">
      <c r="B20" s="3" t="s">
        <v>3</v>
      </c>
      <c r="E20" s="15">
        <f>E5</f>
        <v>6562000</v>
      </c>
      <c r="F20" s="7"/>
    </row>
    <row r="21" spans="1:12" s="2" customFormat="1" ht="20.25" x14ac:dyDescent="0.3">
      <c r="A21" s="3"/>
      <c r="B21" s="3" t="s">
        <v>60</v>
      </c>
      <c r="C21" s="3"/>
      <c r="D21" s="3"/>
      <c r="E21" s="19">
        <f>SUM(E20:E20)</f>
        <v>6562000</v>
      </c>
      <c r="F21" s="7"/>
      <c r="G21" s="3"/>
      <c r="H21" s="3"/>
      <c r="I21" s="3"/>
      <c r="J21" s="3"/>
    </row>
    <row r="22" spans="1:12" s="2" customFormat="1" ht="20.25" x14ac:dyDescent="0.3">
      <c r="A22" s="3"/>
      <c r="B22" s="3"/>
      <c r="C22" s="3"/>
      <c r="D22" s="3"/>
      <c r="E22" s="38"/>
      <c r="F22" s="7"/>
      <c r="G22" s="3"/>
      <c r="H22" s="3"/>
      <c r="I22" s="3"/>
      <c r="J22" s="3"/>
    </row>
    <row r="23" spans="1:12" s="3" customFormat="1" ht="15" x14ac:dyDescent="0.25">
      <c r="B23" s="3" t="s">
        <v>7</v>
      </c>
      <c r="E23" s="15">
        <f>E12</f>
        <v>4114000</v>
      </c>
      <c r="F23" s="7"/>
    </row>
    <row r="24" spans="1:12" s="3" customFormat="1" ht="15" x14ac:dyDescent="0.25">
      <c r="B24" s="3" t="s">
        <v>73</v>
      </c>
      <c r="E24" s="16">
        <f>E3+E11+E14</f>
        <v>883700</v>
      </c>
      <c r="F24" s="7"/>
    </row>
    <row r="25" spans="1:12" s="3" customFormat="1" ht="15" x14ac:dyDescent="0.25">
      <c r="B25" s="3" t="s">
        <v>9</v>
      </c>
      <c r="E25" s="16">
        <f>E8</f>
        <v>125800</v>
      </c>
      <c r="F25" s="7"/>
    </row>
    <row r="26" spans="1:12" s="3" customFormat="1" ht="15" x14ac:dyDescent="0.25">
      <c r="B26" s="3" t="s">
        <v>10</v>
      </c>
      <c r="E26" s="16">
        <f>E7</f>
        <v>350000</v>
      </c>
      <c r="F26" s="7"/>
    </row>
    <row r="27" spans="1:12" s="3" customFormat="1" ht="15" x14ac:dyDescent="0.25">
      <c r="B27" s="3" t="s">
        <v>11</v>
      </c>
      <c r="E27" s="18">
        <f>E4+E10+E13</f>
        <v>843900</v>
      </c>
      <c r="F27" s="7"/>
    </row>
    <row r="28" spans="1:12" s="2" customFormat="1" ht="20.25" x14ac:dyDescent="0.3">
      <c r="A28" s="3"/>
      <c r="B28" s="3" t="s">
        <v>63</v>
      </c>
      <c r="C28" s="3"/>
      <c r="D28" s="3"/>
      <c r="E28" s="36">
        <f>SUM(E23:E27)</f>
        <v>6317400</v>
      </c>
      <c r="F28" s="7"/>
      <c r="G28" s="3"/>
      <c r="H28" s="3"/>
      <c r="I28" s="3"/>
      <c r="J28" s="3"/>
      <c r="K28" s="3"/>
      <c r="L28" s="3"/>
    </row>
    <row r="29" spans="1:12" s="2" customFormat="1" ht="20.25" x14ac:dyDescent="0.3">
      <c r="A29" s="3"/>
      <c r="B29" s="182" t="s">
        <v>12</v>
      </c>
      <c r="C29" s="3"/>
      <c r="D29" s="3"/>
      <c r="E29" s="19">
        <f>E21-E28</f>
        <v>244600</v>
      </c>
      <c r="F29" s="7"/>
      <c r="G29" s="3"/>
      <c r="H29" s="3"/>
      <c r="I29" s="3"/>
      <c r="J29" s="3"/>
    </row>
    <row r="30" spans="1:12" s="5" customFormat="1" ht="11.25" x14ac:dyDescent="0.2">
      <c r="E30" s="133"/>
      <c r="F30" s="133"/>
    </row>
    <row r="31" spans="1:12" s="3" customFormat="1" ht="15" x14ac:dyDescent="0.25">
      <c r="B31" s="3" t="s">
        <v>71</v>
      </c>
      <c r="E31" s="15">
        <f>E9</f>
        <v>16000</v>
      </c>
      <c r="F31" s="7"/>
    </row>
    <row r="32" spans="1:12" s="3" customFormat="1" ht="15" x14ac:dyDescent="0.25">
      <c r="B32" s="3" t="s">
        <v>72</v>
      </c>
      <c r="E32" s="16">
        <f>E6</f>
        <v>14300</v>
      </c>
      <c r="F32" s="7"/>
    </row>
    <row r="33" spans="1:11" s="3" customFormat="1" ht="15" x14ac:dyDescent="0.25">
      <c r="B33" s="3" t="s">
        <v>70</v>
      </c>
      <c r="E33" s="17">
        <f>E15</f>
        <v>113000</v>
      </c>
      <c r="F33" s="7"/>
    </row>
    <row r="34" spans="1:11" s="2" customFormat="1" ht="20.25" x14ac:dyDescent="0.3">
      <c r="A34" s="3"/>
      <c r="B34" s="3" t="s">
        <v>61</v>
      </c>
      <c r="C34" s="3"/>
      <c r="D34" s="3"/>
      <c r="E34" s="19">
        <f>E31-E32-E33</f>
        <v>-111300</v>
      </c>
      <c r="F34" s="7"/>
      <c r="G34" s="3"/>
      <c r="H34" s="3"/>
      <c r="I34" s="3"/>
      <c r="J34" s="3"/>
      <c r="K34" s="3"/>
    </row>
    <row r="35" spans="1:11" s="4" customFormat="1" ht="8.25" x14ac:dyDescent="0.15">
      <c r="E35" s="186"/>
      <c r="F35" s="186"/>
    </row>
    <row r="36" spans="1:11" s="3" customFormat="1" ht="15" x14ac:dyDescent="0.25">
      <c r="B36" s="182" t="s">
        <v>69</v>
      </c>
      <c r="E36" s="36">
        <f>E29+E34</f>
        <v>133300</v>
      </c>
      <c r="F36" s="7">
        <f>F29+F34</f>
        <v>0</v>
      </c>
    </row>
    <row r="37" spans="1:11" s="3" customFormat="1" ht="15" x14ac:dyDescent="0.25">
      <c r="E37" s="7"/>
      <c r="F37" s="7"/>
    </row>
    <row r="38" spans="1:11" s="3" customFormat="1" ht="15" x14ac:dyDescent="0.25">
      <c r="E38" s="7"/>
      <c r="F38" s="7"/>
    </row>
    <row r="39" spans="1:11" s="3" customFormat="1" ht="15" x14ac:dyDescent="0.25">
      <c r="E39" s="7"/>
      <c r="F39" s="7"/>
    </row>
    <row r="40" spans="1:11" s="3" customFormat="1" ht="15" x14ac:dyDescent="0.25">
      <c r="E40" s="7"/>
      <c r="F40" s="7"/>
    </row>
    <row r="41" spans="1:11" s="3" customFormat="1" ht="15" x14ac:dyDescent="0.25">
      <c r="E41" s="7"/>
      <c r="F41" s="7"/>
    </row>
    <row r="42" spans="1:11" s="3" customFormat="1" ht="15" x14ac:dyDescent="0.25">
      <c r="E42" s="7"/>
      <c r="F42" s="7"/>
    </row>
    <row r="43" spans="1:11" s="3" customFormat="1" ht="15" x14ac:dyDescent="0.25">
      <c r="E43" s="7"/>
      <c r="F43" s="7"/>
    </row>
    <row r="44" spans="1:11" s="3" customFormat="1" ht="15" x14ac:dyDescent="0.25">
      <c r="E44" s="7"/>
      <c r="F44" s="7"/>
    </row>
    <row r="45" spans="1:11" s="3" customFormat="1" ht="15" x14ac:dyDescent="0.25">
      <c r="E45" s="7"/>
      <c r="F45" s="7"/>
    </row>
    <row r="46" spans="1:11" s="3" customFormat="1" ht="15" x14ac:dyDescent="0.25">
      <c r="E46" s="7"/>
      <c r="F46" s="7"/>
    </row>
    <row r="47" spans="1:11" s="3" customFormat="1" ht="15" x14ac:dyDescent="0.25">
      <c r="E47" s="7"/>
      <c r="F47" s="7"/>
    </row>
  </sheetData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BAA34-B08D-4AAE-93CE-11B4B4D62749}">
  <dimension ref="A1:O53"/>
  <sheetViews>
    <sheetView showGridLines="0" topLeftCell="A29" workbookViewId="0">
      <selection activeCell="D49" sqref="D49"/>
    </sheetView>
  </sheetViews>
  <sheetFormatPr baseColWidth="10" defaultRowHeight="15.75" x14ac:dyDescent="0.25"/>
  <cols>
    <col min="1" max="1" width="5.7109375" style="1" customWidth="1"/>
    <col min="2" max="3" width="11.42578125" style="1"/>
    <col min="4" max="8" width="11.42578125" style="8"/>
    <col min="9" max="16384" width="11.42578125" style="1"/>
  </cols>
  <sheetData>
    <row r="1" spans="1:15" x14ac:dyDescent="0.25">
      <c r="A1" s="37" t="s">
        <v>265</v>
      </c>
    </row>
    <row r="3" spans="1:15" x14ac:dyDescent="0.25">
      <c r="A3" s="70"/>
      <c r="B3" s="1" t="s">
        <v>180</v>
      </c>
      <c r="E3" s="8">
        <v>935000</v>
      </c>
    </row>
    <row r="4" spans="1:15" x14ac:dyDescent="0.25">
      <c r="A4" s="71" t="s">
        <v>85</v>
      </c>
      <c r="B4" s="1" t="s">
        <v>178</v>
      </c>
      <c r="E4" s="8">
        <f>E6+E5-E3</f>
        <v>6250000</v>
      </c>
      <c r="F4" s="91" t="s">
        <v>182</v>
      </c>
    </row>
    <row r="5" spans="1:15" x14ac:dyDescent="0.25">
      <c r="A5" s="70" t="s">
        <v>76</v>
      </c>
      <c r="B5" s="1" t="s">
        <v>181</v>
      </c>
      <c r="E5" s="8">
        <v>1139000</v>
      </c>
    </row>
    <row r="6" spans="1:15" s="2" customFormat="1" ht="20.25" x14ac:dyDescent="0.3">
      <c r="A6" s="71" t="s">
        <v>77</v>
      </c>
      <c r="B6" s="1" t="s">
        <v>179</v>
      </c>
      <c r="C6" s="1"/>
      <c r="E6" s="43">
        <v>6046000</v>
      </c>
      <c r="F6" s="8"/>
      <c r="G6" s="8"/>
      <c r="H6" s="8"/>
      <c r="I6" s="1"/>
      <c r="J6" s="1"/>
      <c r="K6" s="1"/>
      <c r="L6" s="1"/>
      <c r="M6" s="1"/>
      <c r="N6" s="1"/>
      <c r="O6" s="1"/>
    </row>
    <row r="7" spans="1:15" s="2" customFormat="1" ht="20.25" x14ac:dyDescent="0.3">
      <c r="A7" s="71"/>
      <c r="B7" s="1"/>
      <c r="C7" s="1"/>
      <c r="E7" s="28"/>
      <c r="F7" s="8"/>
      <c r="G7" s="44" t="s">
        <v>185</v>
      </c>
      <c r="H7" s="8"/>
      <c r="I7" s="1"/>
      <c r="J7" s="1"/>
      <c r="K7" s="1"/>
      <c r="L7" s="1"/>
      <c r="M7" s="1"/>
      <c r="N7" s="1"/>
      <c r="O7" s="1"/>
    </row>
    <row r="8" spans="1:15" x14ac:dyDescent="0.25">
      <c r="G8" s="39" t="s">
        <v>186</v>
      </c>
    </row>
    <row r="9" spans="1:15" x14ac:dyDescent="0.25">
      <c r="A9" s="1" t="s">
        <v>183</v>
      </c>
      <c r="F9" s="8">
        <f>E3/0.85</f>
        <v>1100000</v>
      </c>
      <c r="G9" s="8">
        <f>F9-E3</f>
        <v>165000</v>
      </c>
    </row>
    <row r="10" spans="1:15" x14ac:dyDescent="0.25">
      <c r="A10" s="1" t="s">
        <v>184</v>
      </c>
      <c r="F10" s="8">
        <f>E5/0.85</f>
        <v>1340000</v>
      </c>
      <c r="G10" s="8">
        <f>F10-E5</f>
        <v>201000</v>
      </c>
    </row>
    <row r="12" spans="1:15" x14ac:dyDescent="0.25">
      <c r="A12" s="70"/>
      <c r="B12" s="1" t="s">
        <v>187</v>
      </c>
      <c r="E12" s="8">
        <f>F9</f>
        <v>1100000</v>
      </c>
    </row>
    <row r="13" spans="1:15" x14ac:dyDescent="0.25">
      <c r="A13" s="71" t="s">
        <v>85</v>
      </c>
      <c r="B13" s="1" t="s">
        <v>178</v>
      </c>
      <c r="E13" s="8">
        <v>6250000</v>
      </c>
    </row>
    <row r="14" spans="1:15" x14ac:dyDescent="0.25">
      <c r="A14" s="70" t="s">
        <v>76</v>
      </c>
      <c r="B14" s="1" t="s">
        <v>188</v>
      </c>
      <c r="E14" s="8">
        <f>F10</f>
        <v>1340000</v>
      </c>
    </row>
    <row r="15" spans="1:15" ht="20.25" x14ac:dyDescent="0.3">
      <c r="A15" s="71" t="s">
        <v>77</v>
      </c>
      <c r="B15" s="1" t="s">
        <v>189</v>
      </c>
      <c r="D15" s="2"/>
      <c r="E15" s="43">
        <f>E12+E13-E14</f>
        <v>6010000</v>
      </c>
    </row>
    <row r="17" spans="1:15" x14ac:dyDescent="0.25">
      <c r="B17" s="46" t="s">
        <v>190</v>
      </c>
    </row>
    <row r="19" spans="1:15" x14ac:dyDescent="0.25">
      <c r="A19" s="70"/>
      <c r="B19" s="1" t="s">
        <v>178</v>
      </c>
      <c r="E19" s="8">
        <f>E13</f>
        <v>6250000</v>
      </c>
    </row>
    <row r="20" spans="1:15" x14ac:dyDescent="0.25">
      <c r="A20" s="70" t="s">
        <v>76</v>
      </c>
      <c r="B20" s="1" t="s">
        <v>112</v>
      </c>
      <c r="E20" s="8">
        <f>E14-E12</f>
        <v>240000</v>
      </c>
    </row>
    <row r="21" spans="1:15" s="2" customFormat="1" ht="20.25" x14ac:dyDescent="0.3">
      <c r="A21" s="71" t="s">
        <v>77</v>
      </c>
      <c r="B21" s="1" t="s">
        <v>189</v>
      </c>
      <c r="C21" s="1"/>
      <c r="D21" s="8"/>
      <c r="E21" s="43">
        <f>E19-E20</f>
        <v>6010000</v>
      </c>
      <c r="F21" s="8"/>
      <c r="G21" s="8"/>
      <c r="H21" s="8"/>
      <c r="I21" s="1"/>
      <c r="J21" s="1"/>
      <c r="K21" s="1"/>
      <c r="L21" s="1"/>
      <c r="M21" s="1"/>
      <c r="N21" s="1"/>
      <c r="O21" s="1"/>
    </row>
    <row r="22" spans="1:15" x14ac:dyDescent="0.25">
      <c r="A22" s="71"/>
      <c r="E22" s="28"/>
    </row>
    <row r="23" spans="1:15" x14ac:dyDescent="0.25">
      <c r="A23" s="46" t="s">
        <v>193</v>
      </c>
    </row>
    <row r="24" spans="1:15" x14ac:dyDescent="0.25">
      <c r="A24" s="1" t="s">
        <v>191</v>
      </c>
    </row>
    <row r="25" spans="1:15" x14ac:dyDescent="0.25">
      <c r="A25" s="1" t="s">
        <v>192</v>
      </c>
    </row>
    <row r="26" spans="1:15" x14ac:dyDescent="0.25">
      <c r="A26" s="1" t="s">
        <v>194</v>
      </c>
    </row>
    <row r="29" spans="1:15" x14ac:dyDescent="0.25">
      <c r="A29" s="37" t="s">
        <v>266</v>
      </c>
    </row>
    <row r="31" spans="1:15" x14ac:dyDescent="0.25">
      <c r="A31" s="37" t="s">
        <v>195</v>
      </c>
      <c r="B31" s="37"/>
      <c r="C31" s="37"/>
      <c r="D31" s="72" t="s">
        <v>196</v>
      </c>
      <c r="E31" s="72" t="s">
        <v>172</v>
      </c>
    </row>
    <row r="32" spans="1:15" x14ac:dyDescent="0.25">
      <c r="A32" s="1" t="s">
        <v>37</v>
      </c>
      <c r="D32" s="8">
        <v>5000</v>
      </c>
      <c r="E32" s="8">
        <v>4050</v>
      </c>
    </row>
    <row r="33" spans="1:15" x14ac:dyDescent="0.25">
      <c r="A33" s="1" t="s">
        <v>149</v>
      </c>
      <c r="D33" s="8">
        <v>6600</v>
      </c>
      <c r="E33" s="8">
        <v>6100</v>
      </c>
    </row>
    <row r="34" spans="1:15" s="2" customFormat="1" ht="20.25" x14ac:dyDescent="0.3">
      <c r="A34" s="1"/>
      <c r="B34" s="1"/>
      <c r="C34" s="1"/>
      <c r="D34" s="43">
        <f>SUM(D32:D33)</f>
        <v>11600</v>
      </c>
      <c r="E34" s="43">
        <f>SUM(E32:E33)</f>
        <v>10150</v>
      </c>
      <c r="G34" s="8"/>
      <c r="H34" s="8"/>
      <c r="I34" s="1"/>
      <c r="J34" s="1"/>
      <c r="K34" s="1"/>
      <c r="L34" s="1"/>
      <c r="M34" s="1"/>
      <c r="N34" s="1"/>
      <c r="O34" s="1"/>
    </row>
    <row r="36" spans="1:15" x14ac:dyDescent="0.25">
      <c r="A36" s="37" t="s">
        <v>197</v>
      </c>
      <c r="B36" s="37"/>
      <c r="D36" s="72" t="s">
        <v>196</v>
      </c>
      <c r="E36" s="72" t="s">
        <v>172</v>
      </c>
    </row>
    <row r="37" spans="1:15" x14ac:dyDescent="0.25">
      <c r="A37" s="1" t="s">
        <v>37</v>
      </c>
      <c r="D37" s="8">
        <v>4800</v>
      </c>
      <c r="E37" s="8">
        <v>4200</v>
      </c>
    </row>
    <row r="38" spans="1:15" x14ac:dyDescent="0.25">
      <c r="A38" s="1" t="s">
        <v>149</v>
      </c>
      <c r="D38" s="8">
        <v>6200</v>
      </c>
      <c r="E38" s="8">
        <v>6000</v>
      </c>
    </row>
    <row r="39" spans="1:15" s="2" customFormat="1" ht="20.25" x14ac:dyDescent="0.3">
      <c r="A39" s="1"/>
      <c r="B39" s="1"/>
      <c r="C39" s="1"/>
      <c r="D39" s="43">
        <f>SUM(D37:D38)</f>
        <v>11000</v>
      </c>
      <c r="E39" s="43">
        <f>SUM(E37:E38)</f>
        <v>10200</v>
      </c>
      <c r="G39" s="8"/>
      <c r="H39" s="8"/>
      <c r="I39" s="1"/>
      <c r="J39" s="1"/>
      <c r="K39" s="1"/>
      <c r="L39" s="1"/>
      <c r="M39" s="1"/>
      <c r="N39" s="1"/>
      <c r="O39" s="1"/>
    </row>
    <row r="41" spans="1:15" x14ac:dyDescent="0.25">
      <c r="A41" s="1" t="s">
        <v>198</v>
      </c>
      <c r="D41" s="8">
        <f>D34-D39</f>
        <v>600</v>
      </c>
      <c r="E41" s="8">
        <f>E34-E39</f>
        <v>-50</v>
      </c>
    </row>
    <row r="43" spans="1:15" x14ac:dyDescent="0.25">
      <c r="B43" s="1" t="s">
        <v>199</v>
      </c>
      <c r="D43" s="8">
        <v>3100</v>
      </c>
      <c r="E43" s="8">
        <v>3000</v>
      </c>
    </row>
    <row r="44" spans="1:15" x14ac:dyDescent="0.25">
      <c r="A44" s="71" t="s">
        <v>200</v>
      </c>
      <c r="B44" s="1" t="s">
        <v>198</v>
      </c>
      <c r="D44" s="8">
        <f>D41</f>
        <v>600</v>
      </c>
      <c r="E44" s="8">
        <f>E41</f>
        <v>-50</v>
      </c>
    </row>
    <row r="45" spans="1:15" s="2" customFormat="1" ht="20.25" x14ac:dyDescent="0.3">
      <c r="A45" s="71" t="s">
        <v>77</v>
      </c>
      <c r="B45" s="1" t="s">
        <v>201</v>
      </c>
      <c r="C45" s="1"/>
      <c r="D45" s="43">
        <f>SUM(D43:D44)</f>
        <v>3700</v>
      </c>
      <c r="E45" s="43">
        <f>SUM(E43:E44)</f>
        <v>2950</v>
      </c>
      <c r="F45" s="8"/>
      <c r="G45" s="8"/>
      <c r="H45" s="8"/>
      <c r="I45" s="1"/>
      <c r="J45" s="1"/>
      <c r="K45" s="1"/>
      <c r="L45" s="1"/>
      <c r="M45" s="1"/>
      <c r="N45" s="1"/>
      <c r="O45" s="1"/>
    </row>
    <row r="48" spans="1:15" x14ac:dyDescent="0.25">
      <c r="A48" s="70"/>
      <c r="B48" s="1" t="s">
        <v>202</v>
      </c>
      <c r="D48" s="8">
        <v>1200</v>
      </c>
    </row>
    <row r="49" spans="1:15" x14ac:dyDescent="0.25">
      <c r="A49" s="71" t="s">
        <v>85</v>
      </c>
      <c r="B49" s="1" t="s">
        <v>203</v>
      </c>
      <c r="D49" s="8">
        <f>D44-E44</f>
        <v>650</v>
      </c>
    </row>
    <row r="50" spans="1:15" s="2" customFormat="1" ht="20.25" x14ac:dyDescent="0.3">
      <c r="A50" s="71" t="s">
        <v>77</v>
      </c>
      <c r="B50" s="1" t="s">
        <v>204</v>
      </c>
      <c r="C50" s="1"/>
      <c r="D50" s="43">
        <f>SUM(D48:D49)</f>
        <v>1850</v>
      </c>
      <c r="E50" s="8"/>
      <c r="F50" s="8"/>
      <c r="G50" s="8"/>
      <c r="H50" s="8"/>
      <c r="I50" s="1"/>
      <c r="J50" s="1"/>
      <c r="K50" s="1"/>
      <c r="L50" s="1"/>
      <c r="M50" s="1"/>
      <c r="N50" s="1"/>
      <c r="O50" s="1"/>
    </row>
    <row r="52" spans="1:15" x14ac:dyDescent="0.25">
      <c r="A52" s="1" t="s">
        <v>205</v>
      </c>
    </row>
    <row r="53" spans="1:15" x14ac:dyDescent="0.25">
      <c r="A53" s="1" t="s">
        <v>206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61"/>
  <sheetViews>
    <sheetView showGridLines="0" topLeftCell="A14" workbookViewId="0">
      <selection activeCell="H36" sqref="H36"/>
    </sheetView>
  </sheetViews>
  <sheetFormatPr baseColWidth="10" defaultRowHeight="15.75" x14ac:dyDescent="0.25"/>
  <cols>
    <col min="1" max="1" width="2.85546875" style="39" customWidth="1"/>
    <col min="2" max="2" width="25.42578125" style="1" bestFit="1" customWidth="1"/>
    <col min="3" max="3" width="8.5703125" style="8" customWidth="1"/>
    <col min="4" max="4" width="2.7109375" style="1" customWidth="1"/>
    <col min="5" max="5" width="8.5703125" style="8" customWidth="1"/>
    <col min="6" max="6" width="2.7109375" style="1" customWidth="1"/>
    <col min="7" max="7" width="2.7109375" style="39" customWidth="1"/>
    <col min="8" max="8" width="8.5703125" style="1" customWidth="1"/>
    <col min="9" max="16384" width="11.42578125" style="1"/>
  </cols>
  <sheetData>
    <row r="1" spans="1:14" x14ac:dyDescent="0.25">
      <c r="A1" s="40" t="s">
        <v>267</v>
      </c>
    </row>
    <row r="3" spans="1:14" x14ac:dyDescent="0.25">
      <c r="A3" s="41" t="s">
        <v>74</v>
      </c>
    </row>
    <row r="4" spans="1:14" x14ac:dyDescent="0.25">
      <c r="A4" s="41"/>
      <c r="H4" s="39" t="s">
        <v>81</v>
      </c>
    </row>
    <row r="5" spans="1:14" x14ac:dyDescent="0.25">
      <c r="A5" s="41"/>
      <c r="E5" s="44" t="s">
        <v>79</v>
      </c>
      <c r="H5" s="39" t="s">
        <v>82</v>
      </c>
    </row>
    <row r="6" spans="1:14" x14ac:dyDescent="0.25">
      <c r="E6" s="44" t="s">
        <v>80</v>
      </c>
      <c r="H6" s="39" t="s">
        <v>83</v>
      </c>
    </row>
    <row r="7" spans="1:14" x14ac:dyDescent="0.25">
      <c r="B7" s="1" t="s">
        <v>75</v>
      </c>
      <c r="C7" s="8">
        <v>3000</v>
      </c>
    </row>
    <row r="8" spans="1:14" x14ac:dyDescent="0.25">
      <c r="A8" s="39" t="s">
        <v>76</v>
      </c>
      <c r="B8" s="1" t="s">
        <v>10</v>
      </c>
      <c r="C8" s="8">
        <v>300</v>
      </c>
      <c r="H8" s="8">
        <f>-C8</f>
        <v>-300</v>
      </c>
    </row>
    <row r="9" spans="1:14" s="2" customFormat="1" ht="20.25" x14ac:dyDescent="0.3">
      <c r="A9" s="42" t="s">
        <v>77</v>
      </c>
      <c r="B9" s="1" t="s">
        <v>78</v>
      </c>
      <c r="C9" s="43">
        <f>C7-C8</f>
        <v>2700</v>
      </c>
      <c r="D9" s="1"/>
      <c r="E9" s="8">
        <f>C9</f>
        <v>2700</v>
      </c>
      <c r="F9" s="1"/>
      <c r="G9" s="39"/>
      <c r="H9" s="1"/>
      <c r="I9" s="1"/>
      <c r="J9" s="1"/>
      <c r="K9" s="1"/>
      <c r="L9" s="1"/>
      <c r="M9" s="1"/>
      <c r="N9" s="1"/>
    </row>
    <row r="11" spans="1:14" x14ac:dyDescent="0.25">
      <c r="B11" s="1" t="s">
        <v>84</v>
      </c>
      <c r="C11" s="8">
        <v>1800</v>
      </c>
    </row>
    <row r="12" spans="1:14" x14ac:dyDescent="0.25">
      <c r="A12" s="42" t="s">
        <v>85</v>
      </c>
      <c r="B12" s="1" t="s">
        <v>86</v>
      </c>
      <c r="C12" s="8">
        <v>200</v>
      </c>
      <c r="H12" s="8">
        <f>C12</f>
        <v>200</v>
      </c>
    </row>
    <row r="13" spans="1:14" s="2" customFormat="1" ht="20.25" x14ac:dyDescent="0.3">
      <c r="A13" s="42" t="s">
        <v>77</v>
      </c>
      <c r="B13" s="1" t="s">
        <v>78</v>
      </c>
      <c r="C13" s="43">
        <f>SUM(C11:C12)</f>
        <v>2000</v>
      </c>
      <c r="D13" s="1"/>
      <c r="E13" s="8">
        <f>C13</f>
        <v>2000</v>
      </c>
      <c r="F13" s="1"/>
      <c r="G13" s="39"/>
      <c r="H13" s="1"/>
      <c r="I13" s="1"/>
      <c r="J13" s="1"/>
      <c r="K13" s="1"/>
      <c r="L13" s="1"/>
      <c r="M13" s="1"/>
      <c r="N13" s="1"/>
    </row>
    <row r="15" spans="1:14" x14ac:dyDescent="0.25">
      <c r="B15" s="1" t="s">
        <v>37</v>
      </c>
      <c r="C15" s="8">
        <v>3600</v>
      </c>
    </row>
    <row r="16" spans="1:14" x14ac:dyDescent="0.25">
      <c r="A16" s="39" t="s">
        <v>76</v>
      </c>
      <c r="B16" s="1" t="s">
        <v>87</v>
      </c>
      <c r="C16" s="45">
        <v>400</v>
      </c>
    </row>
    <row r="17" spans="1:15" s="2" customFormat="1" ht="20.25" x14ac:dyDescent="0.3">
      <c r="A17" s="42" t="s">
        <v>77</v>
      </c>
      <c r="B17" s="1" t="s">
        <v>88</v>
      </c>
      <c r="C17" s="8">
        <f>C15-C16</f>
        <v>3200</v>
      </c>
      <c r="D17" s="1"/>
      <c r="E17" s="8"/>
      <c r="F17" s="1"/>
      <c r="G17" s="39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42" t="s">
        <v>85</v>
      </c>
      <c r="B18" s="1" t="s">
        <v>89</v>
      </c>
      <c r="C18" s="8">
        <v>200</v>
      </c>
      <c r="H18" s="8">
        <f>C18</f>
        <v>200</v>
      </c>
    </row>
    <row r="19" spans="1:15" s="2" customFormat="1" ht="20.25" x14ac:dyDescent="0.3">
      <c r="A19" s="42" t="s">
        <v>77</v>
      </c>
      <c r="B19" s="1" t="s">
        <v>78</v>
      </c>
      <c r="C19" s="43">
        <f>SUM(C17:C18)</f>
        <v>3400</v>
      </c>
      <c r="D19" s="1"/>
      <c r="E19" s="8">
        <f>C19</f>
        <v>3400</v>
      </c>
      <c r="F19" s="1"/>
      <c r="G19" s="39"/>
      <c r="H19" s="1"/>
      <c r="I19" s="1"/>
      <c r="J19" s="1"/>
      <c r="K19" s="1"/>
      <c r="L19" s="1"/>
      <c r="M19" s="1"/>
      <c r="N19" s="1"/>
    </row>
    <row r="21" spans="1:15" x14ac:dyDescent="0.25">
      <c r="B21" s="1" t="s">
        <v>90</v>
      </c>
      <c r="C21" s="8">
        <v>150</v>
      </c>
      <c r="E21" s="8">
        <f>C21</f>
        <v>150</v>
      </c>
      <c r="H21" s="8">
        <f>E21</f>
        <v>150</v>
      </c>
    </row>
    <row r="23" spans="1:15" x14ac:dyDescent="0.25">
      <c r="B23" s="1" t="s">
        <v>91</v>
      </c>
      <c r="C23" s="8">
        <v>1000</v>
      </c>
      <c r="E23" s="8">
        <f>C23</f>
        <v>1000</v>
      </c>
      <c r="H23" s="1">
        <v>0</v>
      </c>
    </row>
    <row r="24" spans="1:15" s="2" customFormat="1" ht="20.25" x14ac:dyDescent="0.3">
      <c r="A24" s="39"/>
      <c r="B24" s="1" t="s">
        <v>92</v>
      </c>
      <c r="C24" s="8"/>
      <c r="D24" s="1"/>
      <c r="E24" s="43">
        <f>SUM(E9:E23)</f>
        <v>9250</v>
      </c>
      <c r="F24" s="1"/>
      <c r="G24" s="39"/>
      <c r="H24" s="1"/>
      <c r="I24" s="1"/>
      <c r="J24" s="1"/>
      <c r="K24" s="1"/>
      <c r="L24" s="1"/>
      <c r="M24" s="1"/>
      <c r="N24" s="1"/>
    </row>
    <row r="27" spans="1:15" x14ac:dyDescent="0.25">
      <c r="B27" s="1" t="s">
        <v>93</v>
      </c>
      <c r="C27" s="8">
        <v>1800</v>
      </c>
    </row>
    <row r="28" spans="1:15" x14ac:dyDescent="0.25">
      <c r="A28" s="39" t="s">
        <v>76</v>
      </c>
      <c r="B28" s="1" t="s">
        <v>94</v>
      </c>
      <c r="C28" s="8">
        <v>100</v>
      </c>
      <c r="H28" s="8">
        <f>C28</f>
        <v>100</v>
      </c>
    </row>
    <row r="29" spans="1:15" s="2" customFormat="1" ht="20.25" x14ac:dyDescent="0.3">
      <c r="A29" s="42" t="s">
        <v>77</v>
      </c>
      <c r="B29" s="1" t="s">
        <v>78</v>
      </c>
      <c r="C29" s="43">
        <f>C27-C28</f>
        <v>1700</v>
      </c>
      <c r="D29" s="1"/>
      <c r="E29" s="8">
        <f>C29</f>
        <v>1700</v>
      </c>
      <c r="F29" s="1"/>
      <c r="G29" s="39"/>
      <c r="H29" s="1"/>
      <c r="I29" s="1"/>
      <c r="J29" s="1"/>
      <c r="K29" s="1"/>
      <c r="L29" s="1"/>
      <c r="M29" s="1"/>
      <c r="N29" s="1"/>
      <c r="O29" s="1"/>
    </row>
    <row r="31" spans="1:15" s="2" customFormat="1" ht="20.25" x14ac:dyDescent="0.3">
      <c r="A31" s="39"/>
      <c r="B31" s="1" t="s">
        <v>95</v>
      </c>
      <c r="C31" s="8"/>
      <c r="D31" s="1"/>
      <c r="E31" s="8"/>
      <c r="F31" s="1"/>
      <c r="G31" s="39"/>
      <c r="H31" s="43">
        <f>SUM(H8:H30)</f>
        <v>350</v>
      </c>
      <c r="I31" s="8"/>
      <c r="J31" s="1"/>
      <c r="K31" s="1"/>
      <c r="L31" s="1"/>
      <c r="M31" s="1"/>
      <c r="N31" s="1"/>
    </row>
    <row r="33" spans="2:8" x14ac:dyDescent="0.25">
      <c r="B33" s="1" t="s">
        <v>96</v>
      </c>
    </row>
    <row r="35" spans="2:8" x14ac:dyDescent="0.25">
      <c r="B35" s="1" t="s">
        <v>207</v>
      </c>
      <c r="H35" s="1">
        <f>H31*0.78</f>
        <v>273</v>
      </c>
    </row>
    <row r="36" spans="2:8" x14ac:dyDescent="0.25">
      <c r="B36" s="1" t="s">
        <v>208</v>
      </c>
      <c r="H36" s="1">
        <f>H31*0.22</f>
        <v>77</v>
      </c>
    </row>
    <row r="46" spans="2:8" x14ac:dyDescent="0.25">
      <c r="B46" s="37" t="s">
        <v>98</v>
      </c>
    </row>
    <row r="48" spans="2:8" x14ac:dyDescent="0.25">
      <c r="B48" s="46" t="s">
        <v>97</v>
      </c>
    </row>
    <row r="49" spans="1:15" x14ac:dyDescent="0.25">
      <c r="B49" s="1" t="s">
        <v>75</v>
      </c>
      <c r="E49" s="8">
        <f>C9</f>
        <v>2700</v>
      </c>
    </row>
    <row r="50" spans="1:15" x14ac:dyDescent="0.25">
      <c r="B50" s="1" t="s">
        <v>84</v>
      </c>
      <c r="E50" s="8">
        <f>C13</f>
        <v>2000</v>
      </c>
    </row>
    <row r="51" spans="1:15" x14ac:dyDescent="0.25">
      <c r="B51" s="1" t="s">
        <v>37</v>
      </c>
      <c r="E51" s="8">
        <f>C19</f>
        <v>3400</v>
      </c>
    </row>
    <row r="52" spans="1:15" x14ac:dyDescent="0.25">
      <c r="B52" s="1" t="s">
        <v>33</v>
      </c>
      <c r="E52" s="28">
        <f>C21</f>
        <v>150</v>
      </c>
    </row>
    <row r="53" spans="1:15" x14ac:dyDescent="0.25">
      <c r="B53" s="1" t="s">
        <v>91</v>
      </c>
      <c r="E53" s="45">
        <f>C23</f>
        <v>1000</v>
      </c>
    </row>
    <row r="54" spans="1:15" s="2" customFormat="1" ht="20.25" x14ac:dyDescent="0.3">
      <c r="A54" s="39"/>
      <c r="B54" s="1" t="s">
        <v>92</v>
      </c>
      <c r="D54" s="1"/>
      <c r="E54" s="43">
        <f>SUM(E49:E53)</f>
        <v>9250</v>
      </c>
      <c r="F54" s="1"/>
      <c r="G54" s="39"/>
      <c r="H54" s="1"/>
      <c r="I54" s="1"/>
      <c r="J54" s="1"/>
      <c r="K54" s="1"/>
      <c r="L54" s="1"/>
      <c r="M54" s="1"/>
      <c r="N54" s="1"/>
      <c r="O54" s="1"/>
    </row>
    <row r="56" spans="1:15" x14ac:dyDescent="0.25">
      <c r="B56" s="46" t="s">
        <v>99</v>
      </c>
    </row>
    <row r="57" spans="1:15" x14ac:dyDescent="0.25">
      <c r="B57" s="1" t="s">
        <v>209</v>
      </c>
      <c r="E57" s="8">
        <f>2000+H35</f>
        <v>2273</v>
      </c>
    </row>
    <row r="58" spans="1:15" x14ac:dyDescent="0.25">
      <c r="B58" s="1" t="s">
        <v>210</v>
      </c>
      <c r="E58" s="8">
        <f>100+H36</f>
        <v>177</v>
      </c>
    </row>
    <row r="59" spans="1:15" x14ac:dyDescent="0.25">
      <c r="B59" s="1" t="s">
        <v>211</v>
      </c>
      <c r="E59" s="8">
        <v>2800</v>
      </c>
    </row>
    <row r="60" spans="1:15" x14ac:dyDescent="0.25">
      <c r="B60" s="1" t="s">
        <v>100</v>
      </c>
      <c r="E60" s="8">
        <v>4000</v>
      </c>
    </row>
    <row r="61" spans="1:15" s="2" customFormat="1" ht="20.25" x14ac:dyDescent="0.3">
      <c r="A61" s="39"/>
      <c r="B61" s="1" t="s">
        <v>101</v>
      </c>
      <c r="D61" s="1"/>
      <c r="E61" s="43">
        <f>SUM(E57:E60)</f>
        <v>9250</v>
      </c>
      <c r="F61" s="1"/>
      <c r="G61" s="39"/>
      <c r="H61" s="1"/>
      <c r="I61" s="1"/>
      <c r="J61" s="1"/>
      <c r="K61" s="1"/>
      <c r="L61" s="1"/>
      <c r="M61" s="1"/>
      <c r="N61" s="1"/>
      <c r="O61" s="1"/>
    </row>
  </sheetData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Footer>&amp;CSide &amp;P av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80"/>
  <sheetViews>
    <sheetView showGridLines="0" showZeros="0" workbookViewId="0">
      <selection activeCell="P62" sqref="P62"/>
    </sheetView>
  </sheetViews>
  <sheetFormatPr baseColWidth="10" defaultRowHeight="15.75" x14ac:dyDescent="0.25"/>
  <cols>
    <col min="1" max="1" width="4" style="48" customWidth="1"/>
    <col min="2" max="2" width="3.5703125" style="73" customWidth="1"/>
    <col min="3" max="3" width="7" style="48" customWidth="1"/>
    <col min="4" max="4" width="28" style="48" customWidth="1"/>
    <col min="5" max="5" width="7.85546875" style="51" customWidth="1"/>
    <col min="6" max="6" width="7.7109375" style="51" customWidth="1"/>
    <col min="7" max="16384" width="11.42578125" style="48"/>
  </cols>
  <sheetData>
    <row r="1" spans="1:15" x14ac:dyDescent="0.25">
      <c r="C1" s="47" t="s">
        <v>268</v>
      </c>
    </row>
    <row r="2" spans="1:15" x14ac:dyDescent="0.25">
      <c r="C2" s="47"/>
    </row>
    <row r="3" spans="1:15" s="64" customFormat="1" ht="20.25" x14ac:dyDescent="0.3">
      <c r="A3" s="92"/>
      <c r="B3" s="93"/>
      <c r="C3" s="94" t="s">
        <v>212</v>
      </c>
      <c r="D3" s="95"/>
      <c r="E3" s="96"/>
      <c r="F3" s="97"/>
      <c r="G3" s="92"/>
      <c r="H3" s="92"/>
      <c r="I3" s="92"/>
      <c r="J3" s="92"/>
      <c r="K3" s="92"/>
      <c r="L3" s="92"/>
      <c r="M3" s="92"/>
      <c r="N3" s="92"/>
      <c r="O3" s="92"/>
    </row>
    <row r="4" spans="1:15" x14ac:dyDescent="0.25">
      <c r="C4" s="74" t="s">
        <v>102</v>
      </c>
      <c r="D4" s="74"/>
      <c r="E4" s="75">
        <v>16500</v>
      </c>
    </row>
    <row r="5" spans="1:15" x14ac:dyDescent="0.25">
      <c r="C5" s="74"/>
      <c r="D5" s="74"/>
      <c r="E5" s="76"/>
    </row>
    <row r="6" spans="1:15" x14ac:dyDescent="0.25">
      <c r="C6" s="74" t="s">
        <v>103</v>
      </c>
      <c r="D6" s="74"/>
      <c r="E6" s="77">
        <v>-500</v>
      </c>
    </row>
    <row r="7" spans="1:15" x14ac:dyDescent="0.25">
      <c r="C7" s="74" t="s">
        <v>104</v>
      </c>
      <c r="D7" s="74"/>
      <c r="E7" s="78">
        <v>4250</v>
      </c>
    </row>
    <row r="8" spans="1:15" x14ac:dyDescent="0.25">
      <c r="C8" s="74" t="s">
        <v>73</v>
      </c>
      <c r="D8" s="74"/>
      <c r="E8" s="78">
        <v>6500</v>
      </c>
    </row>
    <row r="9" spans="1:15" x14ac:dyDescent="0.25">
      <c r="C9" s="74" t="s">
        <v>9</v>
      </c>
      <c r="D9" s="74"/>
      <c r="E9" s="78">
        <v>1100</v>
      </c>
    </row>
    <row r="10" spans="1:15" x14ac:dyDescent="0.25">
      <c r="C10" s="74" t="s">
        <v>105</v>
      </c>
      <c r="D10" s="74"/>
      <c r="E10" s="78">
        <v>2820</v>
      </c>
    </row>
    <row r="11" spans="1:15" x14ac:dyDescent="0.25">
      <c r="C11" s="74" t="s">
        <v>106</v>
      </c>
      <c r="D11" s="74"/>
      <c r="E11" s="79">
        <v>200</v>
      </c>
    </row>
    <row r="12" spans="1:15" s="64" customFormat="1" ht="20.25" x14ac:dyDescent="0.3">
      <c r="A12" s="48"/>
      <c r="B12" s="73"/>
      <c r="C12" s="74" t="s">
        <v>63</v>
      </c>
      <c r="D12" s="74"/>
      <c r="E12" s="75">
        <f>SUM(E6:E11)</f>
        <v>14370</v>
      </c>
      <c r="F12" s="51"/>
      <c r="G12" s="48"/>
      <c r="H12" s="48"/>
    </row>
    <row r="13" spans="1:15" s="64" customFormat="1" ht="20.25" x14ac:dyDescent="0.3">
      <c r="A13" s="48"/>
      <c r="B13" s="73"/>
      <c r="C13" s="80" t="s">
        <v>12</v>
      </c>
      <c r="D13" s="74"/>
      <c r="E13" s="52">
        <f>E4-E12</f>
        <v>2130</v>
      </c>
      <c r="F13" s="51"/>
      <c r="G13" s="48"/>
      <c r="H13" s="48"/>
    </row>
    <row r="14" spans="1:15" x14ac:dyDescent="0.25">
      <c r="C14" s="74"/>
      <c r="D14" s="74"/>
      <c r="E14" s="76"/>
    </row>
    <row r="15" spans="1:15" x14ac:dyDescent="0.25">
      <c r="C15" s="74" t="s">
        <v>107</v>
      </c>
      <c r="D15" s="74"/>
      <c r="E15" s="77">
        <v>65</v>
      </c>
    </row>
    <row r="16" spans="1:15" x14ac:dyDescent="0.25">
      <c r="C16" s="74" t="s">
        <v>108</v>
      </c>
      <c r="D16" s="74"/>
      <c r="E16" s="81">
        <v>800</v>
      </c>
    </row>
    <row r="17" spans="1:9" s="64" customFormat="1" ht="20.25" x14ac:dyDescent="0.3">
      <c r="A17" s="48"/>
      <c r="B17" s="73"/>
      <c r="C17" s="48" t="s">
        <v>61</v>
      </c>
      <c r="D17" s="48"/>
      <c r="E17" s="52">
        <f>E15-E16</f>
        <v>-735</v>
      </c>
      <c r="F17" s="51"/>
      <c r="G17" s="48"/>
      <c r="H17" s="48"/>
    </row>
    <row r="18" spans="1:9" x14ac:dyDescent="0.25">
      <c r="C18" s="74"/>
      <c r="D18" s="74"/>
      <c r="E18" s="76"/>
    </row>
    <row r="19" spans="1:9" x14ac:dyDescent="0.25">
      <c r="C19" s="80" t="s">
        <v>69</v>
      </c>
      <c r="D19" s="74"/>
      <c r="E19" s="75">
        <f>E13+E17</f>
        <v>1395</v>
      </c>
    </row>
    <row r="20" spans="1:9" x14ac:dyDescent="0.25">
      <c r="C20" s="82"/>
      <c r="D20" s="74"/>
      <c r="E20" s="76"/>
    </row>
    <row r="22" spans="1:9" x14ac:dyDescent="0.25">
      <c r="A22" s="83" t="s">
        <v>109</v>
      </c>
      <c r="B22" s="48"/>
    </row>
    <row r="23" spans="1:9" x14ac:dyDescent="0.25">
      <c r="A23" s="73">
        <v>1</v>
      </c>
      <c r="B23" s="48"/>
      <c r="C23" s="48" t="s">
        <v>110</v>
      </c>
      <c r="E23" s="51">
        <v>500</v>
      </c>
    </row>
    <row r="24" spans="1:9" x14ac:dyDescent="0.25">
      <c r="B24" s="84" t="s">
        <v>85</v>
      </c>
      <c r="C24" s="48" t="s">
        <v>111</v>
      </c>
      <c r="E24" s="51">
        <v>50</v>
      </c>
    </row>
    <row r="25" spans="1:9" s="64" customFormat="1" ht="20.25" x14ac:dyDescent="0.3">
      <c r="A25" s="48"/>
      <c r="B25" s="84" t="s">
        <v>77</v>
      </c>
      <c r="C25" s="48" t="s">
        <v>112</v>
      </c>
      <c r="D25" s="48"/>
      <c r="E25" s="52">
        <f>SUM(E23:E24)</f>
        <v>550</v>
      </c>
      <c r="F25" s="51"/>
      <c r="G25" s="48"/>
      <c r="H25" s="48"/>
    </row>
    <row r="27" spans="1:9" x14ac:dyDescent="0.25">
      <c r="A27" s="48">
        <v>2</v>
      </c>
      <c r="C27" s="48" t="s">
        <v>113</v>
      </c>
      <c r="E27" s="51">
        <v>2820</v>
      </c>
    </row>
    <row r="28" spans="1:9" x14ac:dyDescent="0.25">
      <c r="B28" s="73" t="s">
        <v>76</v>
      </c>
      <c r="C28" s="48" t="s">
        <v>114</v>
      </c>
      <c r="E28" s="163">
        <v>50</v>
      </c>
    </row>
    <row r="29" spans="1:9" s="64" customFormat="1" ht="20.25" x14ac:dyDescent="0.3">
      <c r="A29" s="48"/>
      <c r="B29" s="84" t="s">
        <v>77</v>
      </c>
      <c r="C29" s="48" t="s">
        <v>115</v>
      </c>
      <c r="D29" s="48"/>
      <c r="E29" s="52">
        <f>E27-E28</f>
        <v>2770</v>
      </c>
      <c r="F29" s="51"/>
      <c r="G29" s="48"/>
      <c r="H29" s="48"/>
      <c r="I29" s="48"/>
    </row>
    <row r="31" spans="1:9" x14ac:dyDescent="0.25">
      <c r="A31" s="48">
        <v>3</v>
      </c>
      <c r="C31" s="48" t="s">
        <v>116</v>
      </c>
      <c r="E31" s="51">
        <f>E8</f>
        <v>6500</v>
      </c>
    </row>
    <row r="32" spans="1:9" x14ac:dyDescent="0.25">
      <c r="B32" s="73" t="s">
        <v>76</v>
      </c>
      <c r="C32" s="48" t="s">
        <v>117</v>
      </c>
      <c r="E32" s="51">
        <v>300</v>
      </c>
    </row>
    <row r="33" spans="1:9" s="64" customFormat="1" ht="20.25" x14ac:dyDescent="0.3">
      <c r="A33" s="48"/>
      <c r="B33" s="84" t="s">
        <v>77</v>
      </c>
      <c r="C33" s="48" t="s">
        <v>118</v>
      </c>
      <c r="D33" s="48"/>
      <c r="E33" s="52">
        <f>E31-E32</f>
        <v>6200</v>
      </c>
      <c r="F33" s="51"/>
      <c r="G33" s="48"/>
      <c r="H33" s="48"/>
    </row>
    <row r="35" spans="1:9" x14ac:dyDescent="0.25">
      <c r="B35" s="85" t="s">
        <v>119</v>
      </c>
    </row>
    <row r="37" spans="1:9" x14ac:dyDescent="0.25">
      <c r="C37" s="48" t="s">
        <v>121</v>
      </c>
      <c r="F37" s="51">
        <f>E9</f>
        <v>1100</v>
      </c>
    </row>
    <row r="38" spans="1:9" x14ac:dyDescent="0.25">
      <c r="B38" s="84" t="s">
        <v>85</v>
      </c>
      <c r="C38" s="48" t="s">
        <v>272</v>
      </c>
      <c r="F38" s="51">
        <v>5</v>
      </c>
    </row>
    <row r="39" spans="1:9" s="64" customFormat="1" ht="20.25" x14ac:dyDescent="0.3">
      <c r="A39" s="48"/>
      <c r="B39" s="84" t="s">
        <v>77</v>
      </c>
      <c r="C39" s="48" t="s">
        <v>120</v>
      </c>
      <c r="D39" s="48"/>
      <c r="F39" s="52">
        <f>SUM(F37:F38)</f>
        <v>1105</v>
      </c>
      <c r="G39" s="48"/>
      <c r="H39" s="48"/>
    </row>
    <row r="40" spans="1:9" x14ac:dyDescent="0.25">
      <c r="E40" s="86"/>
      <c r="F40" s="86"/>
    </row>
    <row r="41" spans="1:9" x14ac:dyDescent="0.25">
      <c r="E41" s="86"/>
      <c r="F41" s="86"/>
    </row>
    <row r="42" spans="1:9" x14ac:dyDescent="0.25">
      <c r="E42" s="86"/>
      <c r="F42" s="86"/>
    </row>
    <row r="43" spans="1:9" x14ac:dyDescent="0.25">
      <c r="E43" s="86"/>
      <c r="F43" s="86"/>
    </row>
    <row r="44" spans="1:9" s="87" customFormat="1" ht="12.75" x14ac:dyDescent="0.2">
      <c r="E44" s="88" t="s">
        <v>123</v>
      </c>
      <c r="F44" s="89" t="s">
        <v>124</v>
      </c>
    </row>
    <row r="45" spans="1:9" x14ac:dyDescent="0.25">
      <c r="A45" s="48">
        <v>4</v>
      </c>
      <c r="C45" s="48" t="s">
        <v>122</v>
      </c>
      <c r="E45" s="51">
        <v>3500</v>
      </c>
      <c r="F45" s="51">
        <v>3000</v>
      </c>
    </row>
    <row r="46" spans="1:9" x14ac:dyDescent="0.25">
      <c r="B46" s="73" t="s">
        <v>76</v>
      </c>
      <c r="C46" s="48" t="s">
        <v>125</v>
      </c>
      <c r="E46" s="75">
        <v>350</v>
      </c>
      <c r="F46" s="75">
        <v>300</v>
      </c>
    </row>
    <row r="47" spans="1:9" s="64" customFormat="1" ht="20.25" x14ac:dyDescent="0.3">
      <c r="A47" s="48"/>
      <c r="B47" s="84" t="s">
        <v>77</v>
      </c>
      <c r="C47" s="48" t="s">
        <v>88</v>
      </c>
      <c r="D47" s="48"/>
      <c r="E47" s="52">
        <f>E45-E46</f>
        <v>3150</v>
      </c>
      <c r="F47" s="52">
        <f>F45-F46</f>
        <v>2700</v>
      </c>
      <c r="G47" s="48"/>
      <c r="H47" s="48"/>
      <c r="I47" s="48"/>
    </row>
    <row r="49" spans="1:11" x14ac:dyDescent="0.25">
      <c r="C49" s="48" t="s">
        <v>122</v>
      </c>
      <c r="E49" s="51">
        <v>3500</v>
      </c>
      <c r="F49" s="51">
        <v>3000</v>
      </c>
    </row>
    <row r="50" spans="1:11" x14ac:dyDescent="0.25">
      <c r="B50" s="73" t="s">
        <v>76</v>
      </c>
      <c r="C50" s="48" t="s">
        <v>126</v>
      </c>
      <c r="E50" s="75">
        <f>E49*0.05</f>
        <v>175</v>
      </c>
      <c r="F50" s="75">
        <f>F49*0.05</f>
        <v>150</v>
      </c>
    </row>
    <row r="51" spans="1:11" s="64" customFormat="1" ht="20.25" x14ac:dyDescent="0.3">
      <c r="A51" s="48"/>
      <c r="B51" s="84" t="s">
        <v>77</v>
      </c>
      <c r="C51" s="48" t="s">
        <v>127</v>
      </c>
      <c r="D51" s="48"/>
      <c r="E51" s="52">
        <f>E49-E50</f>
        <v>3325</v>
      </c>
      <c r="F51" s="52">
        <f>F49-F50</f>
        <v>2850</v>
      </c>
      <c r="G51" s="48"/>
      <c r="H51" s="48"/>
      <c r="I51" s="48"/>
    </row>
    <row r="53" spans="1:11" x14ac:dyDescent="0.25">
      <c r="B53" s="85" t="s">
        <v>130</v>
      </c>
    </row>
    <row r="54" spans="1:11" x14ac:dyDescent="0.25">
      <c r="B54" s="85"/>
      <c r="C54" s="48" t="s">
        <v>128</v>
      </c>
      <c r="E54" s="51">
        <v>150</v>
      </c>
    </row>
    <row r="55" spans="1:11" x14ac:dyDescent="0.25">
      <c r="B55" s="84" t="s">
        <v>85</v>
      </c>
      <c r="C55" s="48" t="s">
        <v>133</v>
      </c>
      <c r="E55" s="51">
        <v>50</v>
      </c>
    </row>
    <row r="56" spans="1:11" s="64" customFormat="1" ht="20.25" x14ac:dyDescent="0.3">
      <c r="A56" s="48"/>
      <c r="B56" s="84" t="s">
        <v>77</v>
      </c>
      <c r="C56" s="48" t="s">
        <v>129</v>
      </c>
      <c r="D56" s="48"/>
      <c r="E56" s="52">
        <v>200</v>
      </c>
      <c r="F56" s="51"/>
      <c r="G56" s="48"/>
      <c r="H56" s="48"/>
    </row>
    <row r="58" spans="1:11" x14ac:dyDescent="0.25">
      <c r="B58" s="85" t="s">
        <v>131</v>
      </c>
    </row>
    <row r="59" spans="1:11" x14ac:dyDescent="0.25">
      <c r="B59" s="85"/>
      <c r="C59" s="48" t="s">
        <v>128</v>
      </c>
      <c r="E59" s="51">
        <v>150</v>
      </c>
    </row>
    <row r="60" spans="1:11" x14ac:dyDescent="0.25">
      <c r="B60" s="84" t="s">
        <v>85</v>
      </c>
      <c r="C60" s="48" t="s">
        <v>134</v>
      </c>
      <c r="E60" s="51">
        <v>25</v>
      </c>
    </row>
    <row r="61" spans="1:11" s="64" customFormat="1" ht="20.25" x14ac:dyDescent="0.3">
      <c r="A61" s="48"/>
      <c r="B61" s="84" t="s">
        <v>77</v>
      </c>
      <c r="C61" s="48" t="s">
        <v>135</v>
      </c>
      <c r="D61" s="48"/>
      <c r="E61" s="52">
        <v>175</v>
      </c>
      <c r="F61" s="51"/>
      <c r="G61" s="48"/>
      <c r="H61" s="48"/>
      <c r="I61" s="48"/>
      <c r="J61" s="48"/>
    </row>
    <row r="63" spans="1:11" x14ac:dyDescent="0.25">
      <c r="B63" s="90" t="s">
        <v>132</v>
      </c>
    </row>
    <row r="64" spans="1:11" x14ac:dyDescent="0.25">
      <c r="B64" s="90"/>
      <c r="K64" s="66"/>
    </row>
    <row r="65" spans="1:8" x14ac:dyDescent="0.25">
      <c r="C65" s="74" t="s">
        <v>102</v>
      </c>
      <c r="D65" s="74"/>
      <c r="E65" s="75">
        <v>16500</v>
      </c>
    </row>
    <row r="66" spans="1:8" x14ac:dyDescent="0.25">
      <c r="C66" s="74"/>
      <c r="D66" s="74"/>
      <c r="E66" s="76"/>
    </row>
    <row r="67" spans="1:8" x14ac:dyDescent="0.25">
      <c r="C67" s="74" t="s">
        <v>103</v>
      </c>
      <c r="D67" s="74"/>
      <c r="E67" s="77">
        <f>-E25</f>
        <v>-550</v>
      </c>
    </row>
    <row r="68" spans="1:8" x14ac:dyDescent="0.25">
      <c r="C68" s="74" t="s">
        <v>104</v>
      </c>
      <c r="D68" s="74"/>
      <c r="E68" s="78">
        <v>4250</v>
      </c>
    </row>
    <row r="69" spans="1:8" x14ac:dyDescent="0.25">
      <c r="C69" s="74" t="s">
        <v>73</v>
      </c>
      <c r="D69" s="74"/>
      <c r="E69" s="78">
        <f>E33</f>
        <v>6200</v>
      </c>
    </row>
    <row r="70" spans="1:8" x14ac:dyDescent="0.25">
      <c r="C70" s="74" t="s">
        <v>9</v>
      </c>
      <c r="D70" s="74"/>
      <c r="E70" s="78">
        <f>F39</f>
        <v>1105</v>
      </c>
    </row>
    <row r="71" spans="1:8" x14ac:dyDescent="0.25">
      <c r="C71" s="74" t="s">
        <v>105</v>
      </c>
      <c r="D71" s="74"/>
      <c r="E71" s="78">
        <f>E29</f>
        <v>2770</v>
      </c>
    </row>
    <row r="72" spans="1:8" x14ac:dyDescent="0.25">
      <c r="C72" s="74" t="s">
        <v>106</v>
      </c>
      <c r="D72" s="74"/>
      <c r="E72" s="79">
        <f>E61</f>
        <v>175</v>
      </c>
    </row>
    <row r="73" spans="1:8" s="64" customFormat="1" ht="20.25" x14ac:dyDescent="0.3">
      <c r="A73" s="48"/>
      <c r="B73" s="73"/>
      <c r="C73" s="74" t="s">
        <v>63</v>
      </c>
      <c r="D73" s="74"/>
      <c r="E73" s="75">
        <f>SUM(E67:E72)</f>
        <v>13950</v>
      </c>
      <c r="F73" s="51"/>
      <c r="G73" s="48"/>
      <c r="H73" s="48"/>
    </row>
    <row r="74" spans="1:8" s="64" customFormat="1" ht="20.25" x14ac:dyDescent="0.3">
      <c r="A74" s="48"/>
      <c r="B74" s="73"/>
      <c r="C74" s="80" t="s">
        <v>12</v>
      </c>
      <c r="D74" s="74"/>
      <c r="E74" s="52">
        <f>E65-E73</f>
        <v>2550</v>
      </c>
      <c r="F74" s="51"/>
      <c r="G74" s="48"/>
      <c r="H74" s="48"/>
    </row>
    <row r="75" spans="1:8" x14ac:dyDescent="0.25">
      <c r="C75" s="74"/>
      <c r="D75" s="74"/>
      <c r="E75" s="76"/>
    </row>
    <row r="76" spans="1:8" x14ac:dyDescent="0.25">
      <c r="C76" s="74" t="s">
        <v>107</v>
      </c>
      <c r="D76" s="74"/>
      <c r="E76" s="77">
        <v>65</v>
      </c>
    </row>
    <row r="77" spans="1:8" x14ac:dyDescent="0.25">
      <c r="C77" s="74" t="s">
        <v>108</v>
      </c>
      <c r="D77" s="74"/>
      <c r="E77" s="81">
        <v>800</v>
      </c>
    </row>
    <row r="78" spans="1:8" x14ac:dyDescent="0.25">
      <c r="C78" s="48" t="s">
        <v>61</v>
      </c>
      <c r="E78" s="52">
        <f>E76-E77</f>
        <v>-735</v>
      </c>
    </row>
    <row r="79" spans="1:8" x14ac:dyDescent="0.25">
      <c r="C79" s="74"/>
      <c r="D79" s="74"/>
      <c r="E79" s="76"/>
    </row>
    <row r="80" spans="1:8" x14ac:dyDescent="0.25">
      <c r="C80" s="80" t="s">
        <v>69</v>
      </c>
      <c r="D80" s="74"/>
      <c r="E80" s="75">
        <f>E74+E78</f>
        <v>1815</v>
      </c>
      <c r="H80" s="51"/>
    </row>
  </sheetData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Footer>&amp;CSide &amp;P av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8A537-CEFD-4CE0-92DD-D306C365F3DA}">
  <dimension ref="B1:S100"/>
  <sheetViews>
    <sheetView showGridLines="0" workbookViewId="0">
      <selection activeCell="M74" sqref="M74"/>
    </sheetView>
  </sheetViews>
  <sheetFormatPr baseColWidth="10" defaultRowHeight="12.75" x14ac:dyDescent="0.2"/>
  <cols>
    <col min="1" max="1" width="3.7109375" style="98" customWidth="1"/>
    <col min="2" max="3" width="11.42578125" style="98"/>
    <col min="4" max="4" width="7.7109375" style="99" customWidth="1"/>
    <col min="5" max="6" width="11.42578125" style="99"/>
    <col min="7" max="7" width="7.7109375" style="99" customWidth="1"/>
    <col min="8" max="8" width="8.5703125" style="98" bestFit="1" customWidth="1"/>
    <col min="9" max="9" width="6.85546875" style="98" customWidth="1"/>
    <col min="10" max="10" width="22" style="98" customWidth="1"/>
    <col min="11" max="11" width="6.7109375" style="99" customWidth="1"/>
    <col min="12" max="18" width="6.7109375" style="98" customWidth="1"/>
    <col min="19" max="16384" width="11.42578125" style="98"/>
  </cols>
  <sheetData>
    <row r="1" spans="2:19" s="1" customFormat="1" ht="15.75" x14ac:dyDescent="0.25">
      <c r="B1" s="37" t="s">
        <v>269</v>
      </c>
      <c r="D1" s="8"/>
      <c r="E1" s="8"/>
      <c r="F1" s="8"/>
      <c r="G1" s="8"/>
      <c r="J1" s="46" t="s">
        <v>227</v>
      </c>
      <c r="K1" s="8"/>
    </row>
    <row r="2" spans="2:19" s="1" customFormat="1" ht="15.75" x14ac:dyDescent="0.25">
      <c r="D2" s="8"/>
      <c r="E2" s="8"/>
      <c r="F2" s="8"/>
      <c r="G2" s="8"/>
      <c r="J2" s="140"/>
      <c r="K2" s="135"/>
      <c r="L2" s="136"/>
      <c r="M2" s="134"/>
      <c r="N2" s="145"/>
      <c r="O2" s="190" t="s">
        <v>223</v>
      </c>
      <c r="P2" s="190"/>
      <c r="Q2" s="191" t="s">
        <v>225</v>
      </c>
      <c r="R2" s="192"/>
    </row>
    <row r="3" spans="2:19" s="1" customFormat="1" ht="15.75" x14ac:dyDescent="0.25">
      <c r="B3" s="69"/>
      <c r="C3" s="69"/>
      <c r="D3" s="45"/>
      <c r="E3" s="45"/>
      <c r="F3" s="45"/>
      <c r="G3" s="45"/>
      <c r="J3" s="141"/>
      <c r="K3" s="193" t="s">
        <v>97</v>
      </c>
      <c r="L3" s="194"/>
      <c r="M3" s="195" t="s">
        <v>45</v>
      </c>
      <c r="N3" s="196"/>
      <c r="O3" s="197" t="s">
        <v>224</v>
      </c>
      <c r="P3" s="197"/>
      <c r="Q3" s="195" t="s">
        <v>226</v>
      </c>
      <c r="R3" s="196"/>
    </row>
    <row r="4" spans="2:19" s="3" customFormat="1" ht="15" x14ac:dyDescent="0.25">
      <c r="B4" s="100" t="s">
        <v>97</v>
      </c>
      <c r="D4" s="7"/>
      <c r="E4" s="101" t="s">
        <v>99</v>
      </c>
      <c r="F4" s="7"/>
      <c r="G4" s="7"/>
      <c r="J4" s="142"/>
      <c r="K4" s="137" t="s">
        <v>147</v>
      </c>
      <c r="L4" s="138" t="s">
        <v>148</v>
      </c>
      <c r="M4" s="137" t="s">
        <v>147</v>
      </c>
      <c r="N4" s="138" t="s">
        <v>148</v>
      </c>
      <c r="O4" s="137" t="s">
        <v>147</v>
      </c>
      <c r="P4" s="138" t="s">
        <v>148</v>
      </c>
      <c r="Q4" s="137" t="s">
        <v>147</v>
      </c>
      <c r="R4" s="138" t="s">
        <v>148</v>
      </c>
    </row>
    <row r="5" spans="2:19" s="3" customFormat="1" ht="15.75" x14ac:dyDescent="0.25">
      <c r="B5" s="3" t="s">
        <v>214</v>
      </c>
      <c r="D5" s="7">
        <v>1710</v>
      </c>
      <c r="E5" s="102" t="s">
        <v>45</v>
      </c>
      <c r="F5" s="7"/>
      <c r="G5" s="7">
        <v>1520</v>
      </c>
      <c r="J5" s="144" t="s">
        <v>25</v>
      </c>
      <c r="K5" s="146">
        <v>1710</v>
      </c>
      <c r="L5" s="152">
        <v>36</v>
      </c>
      <c r="M5" s="146">
        <v>1520</v>
      </c>
      <c r="N5" s="151">
        <v>88.9</v>
      </c>
      <c r="O5" s="146">
        <f>K5-M5</f>
        <v>190</v>
      </c>
      <c r="P5" s="139">
        <v>11.1</v>
      </c>
      <c r="Q5" s="146"/>
      <c r="R5" s="139"/>
    </row>
    <row r="6" spans="2:19" s="3" customFormat="1" ht="15.75" x14ac:dyDescent="0.25">
      <c r="B6" s="3" t="s">
        <v>149</v>
      </c>
      <c r="D6" s="7">
        <v>1235</v>
      </c>
      <c r="E6" s="102" t="s">
        <v>146</v>
      </c>
      <c r="F6" s="7"/>
      <c r="G6" s="7">
        <v>1140</v>
      </c>
      <c r="J6" s="140" t="s">
        <v>84</v>
      </c>
      <c r="K6" s="147">
        <f>D6</f>
        <v>1235</v>
      </c>
      <c r="L6" s="154">
        <v>26</v>
      </c>
      <c r="M6" s="147"/>
      <c r="N6" s="148"/>
      <c r="O6" s="147">
        <f>O9-O5</f>
        <v>950</v>
      </c>
      <c r="P6" s="148">
        <v>76.900000000000006</v>
      </c>
      <c r="Q6" s="147">
        <f>K6-O6</f>
        <v>285</v>
      </c>
      <c r="R6" s="148">
        <v>23.1</v>
      </c>
    </row>
    <row r="7" spans="2:19" s="3" customFormat="1" ht="15" x14ac:dyDescent="0.25">
      <c r="B7" s="3" t="s">
        <v>37</v>
      </c>
      <c r="D7" s="7">
        <v>1165</v>
      </c>
      <c r="E7" s="102" t="s">
        <v>53</v>
      </c>
      <c r="F7" s="7"/>
      <c r="G7" s="7">
        <v>1220</v>
      </c>
      <c r="J7" s="142" t="s">
        <v>222</v>
      </c>
      <c r="K7" s="149">
        <f>D7+D8</f>
        <v>1805</v>
      </c>
      <c r="L7" s="155">
        <v>38</v>
      </c>
      <c r="M7" s="149"/>
      <c r="N7" s="142"/>
      <c r="O7" s="149"/>
      <c r="P7" s="142"/>
      <c r="Q7" s="149">
        <v>1805</v>
      </c>
      <c r="R7" s="142"/>
    </row>
    <row r="8" spans="2:19" s="3" customFormat="1" ht="15" x14ac:dyDescent="0.25">
      <c r="B8" s="3" t="s">
        <v>213</v>
      </c>
      <c r="D8" s="7">
        <v>640</v>
      </c>
      <c r="E8" s="102" t="s">
        <v>166</v>
      </c>
      <c r="F8" s="7"/>
      <c r="G8" s="7">
        <v>870</v>
      </c>
      <c r="J8" s="143" t="s">
        <v>42</v>
      </c>
      <c r="K8" s="150">
        <f>SUM(K6:K7)</f>
        <v>3040</v>
      </c>
      <c r="L8" s="156">
        <v>64</v>
      </c>
      <c r="M8" s="150"/>
      <c r="N8" s="143"/>
      <c r="O8" s="150">
        <f>SUM(O6:O7)</f>
        <v>950</v>
      </c>
      <c r="P8" s="143">
        <v>31.2</v>
      </c>
      <c r="Q8" s="150">
        <f>SUM(Q6:Q7)</f>
        <v>2090</v>
      </c>
      <c r="R8" s="143">
        <v>68.8</v>
      </c>
    </row>
    <row r="9" spans="2:19" s="2" customFormat="1" ht="20.25" x14ac:dyDescent="0.3">
      <c r="B9" s="1"/>
      <c r="C9" s="1"/>
      <c r="D9" s="104">
        <f>SUM(D5:D8)</f>
        <v>4750</v>
      </c>
      <c r="E9" s="103"/>
      <c r="F9" s="8"/>
      <c r="G9" s="43">
        <f>SUM(G5:G8)</f>
        <v>4750</v>
      </c>
      <c r="H9" s="1"/>
      <c r="I9" s="1"/>
      <c r="J9" s="139" t="s">
        <v>23</v>
      </c>
      <c r="K9" s="146">
        <f>K5+K8</f>
        <v>4750</v>
      </c>
      <c r="L9" s="152">
        <v>100</v>
      </c>
      <c r="M9" s="146">
        <v>1520</v>
      </c>
      <c r="N9" s="152">
        <v>32</v>
      </c>
      <c r="O9" s="146">
        <v>1140</v>
      </c>
      <c r="P9" s="152">
        <v>24</v>
      </c>
      <c r="Q9" s="146">
        <v>2090</v>
      </c>
      <c r="R9" s="152">
        <v>44</v>
      </c>
      <c r="S9" s="3"/>
    </row>
    <row r="10" spans="2:19" s="1" customFormat="1" ht="15.75" x14ac:dyDescent="0.25">
      <c r="D10" s="8"/>
      <c r="E10" s="8"/>
      <c r="F10" s="8"/>
      <c r="G10" s="8"/>
      <c r="K10" s="8"/>
    </row>
    <row r="11" spans="2:19" s="1" customFormat="1" ht="15.75" x14ac:dyDescent="0.25">
      <c r="D11" s="8"/>
      <c r="E11" s="44" t="s">
        <v>215</v>
      </c>
      <c r="F11" s="8"/>
      <c r="G11" s="8"/>
      <c r="K11" s="8"/>
    </row>
    <row r="12" spans="2:19" s="1" customFormat="1" ht="15.75" x14ac:dyDescent="0.25">
      <c r="B12" s="1" t="s">
        <v>25</v>
      </c>
      <c r="D12" s="8">
        <f>D5</f>
        <v>1710</v>
      </c>
      <c r="E12" s="105">
        <f>D12/$D$9</f>
        <v>0.36</v>
      </c>
      <c r="F12" s="8"/>
      <c r="G12" s="8"/>
      <c r="K12" s="8"/>
    </row>
    <row r="13" spans="2:19" s="1" customFormat="1" ht="15.75" x14ac:dyDescent="0.25">
      <c r="B13" s="1" t="s">
        <v>35</v>
      </c>
      <c r="D13" s="8">
        <f>D6+D7+D8</f>
        <v>3040</v>
      </c>
      <c r="E13" s="105">
        <f>D13/$D$9</f>
        <v>0.64</v>
      </c>
      <c r="F13" s="8"/>
      <c r="G13" s="8"/>
      <c r="I13" s="8"/>
      <c r="K13" s="8"/>
    </row>
    <row r="14" spans="2:19" s="1" customFormat="1" ht="15.75" x14ac:dyDescent="0.25">
      <c r="D14" s="8"/>
      <c r="E14" s="8"/>
      <c r="F14" s="8"/>
      <c r="G14" s="8"/>
      <c r="K14" s="8"/>
      <c r="O14" s="153"/>
    </row>
    <row r="15" spans="2:19" s="1" customFormat="1" ht="15.75" x14ac:dyDescent="0.25">
      <c r="B15" s="1" t="s">
        <v>45</v>
      </c>
      <c r="D15" s="8">
        <f>G5</f>
        <v>1520</v>
      </c>
      <c r="E15" s="105">
        <f>D15/$G$9</f>
        <v>0.32</v>
      </c>
      <c r="F15" s="8"/>
      <c r="G15" s="8"/>
      <c r="K15" s="8"/>
    </row>
    <row r="16" spans="2:19" s="1" customFormat="1" ht="15.75" x14ac:dyDescent="0.25">
      <c r="B16" s="1" t="s">
        <v>146</v>
      </c>
      <c r="D16" s="8">
        <f>G6</f>
        <v>1140</v>
      </c>
      <c r="E16" s="105">
        <f t="shared" ref="E16:E17" si="0">D16/$G$9</f>
        <v>0.24</v>
      </c>
      <c r="F16" s="8"/>
      <c r="G16" s="8"/>
      <c r="K16" s="8"/>
    </row>
    <row r="17" spans="2:11" s="1" customFormat="1" ht="15.75" x14ac:dyDescent="0.25">
      <c r="B17" s="1" t="s">
        <v>100</v>
      </c>
      <c r="D17" s="8">
        <f>G7+G8</f>
        <v>2090</v>
      </c>
      <c r="E17" s="105">
        <f t="shared" si="0"/>
        <v>0.44</v>
      </c>
      <c r="F17" s="8"/>
      <c r="G17" s="8"/>
      <c r="H17" s="8"/>
      <c r="K17" s="8"/>
    </row>
    <row r="18" spans="2:11" s="1" customFormat="1" ht="15.75" x14ac:dyDescent="0.25">
      <c r="D18" s="8"/>
      <c r="E18" s="8"/>
      <c r="F18" s="8"/>
      <c r="G18" s="8"/>
      <c r="K18" s="8"/>
    </row>
    <row r="19" spans="2:11" s="1" customFormat="1" ht="16.5" thickBot="1" x14ac:dyDescent="0.3">
      <c r="B19" s="106"/>
      <c r="C19" s="198" t="s">
        <v>216</v>
      </c>
      <c r="D19" s="198"/>
      <c r="E19" s="198"/>
      <c r="F19" s="198"/>
      <c r="G19" s="107"/>
      <c r="K19" s="8"/>
    </row>
    <row r="20" spans="2:11" s="5" customFormat="1" ht="11.25" x14ac:dyDescent="0.2">
      <c r="B20" s="111"/>
      <c r="C20" s="112"/>
      <c r="D20" s="113"/>
      <c r="E20" s="114"/>
      <c r="F20" s="115"/>
      <c r="G20" s="116"/>
      <c r="K20" s="133"/>
    </row>
    <row r="21" spans="2:11" s="5" customFormat="1" ht="11.25" x14ac:dyDescent="0.2">
      <c r="B21" s="117"/>
      <c r="D21" s="118"/>
      <c r="E21" s="119"/>
      <c r="F21" s="133"/>
      <c r="G21" s="120"/>
      <c r="K21" s="133"/>
    </row>
    <row r="22" spans="2:11" s="5" customFormat="1" ht="11.25" x14ac:dyDescent="0.2">
      <c r="B22" s="117"/>
      <c r="D22" s="118"/>
      <c r="E22" s="119"/>
      <c r="F22" s="133"/>
      <c r="G22" s="120"/>
      <c r="K22" s="133"/>
    </row>
    <row r="23" spans="2:11" s="5" customFormat="1" ht="11.25" x14ac:dyDescent="0.2">
      <c r="B23" s="199" t="s">
        <v>217</v>
      </c>
      <c r="C23" s="200"/>
      <c r="D23" s="201"/>
      <c r="E23" s="187" t="s">
        <v>218</v>
      </c>
      <c r="F23" s="188"/>
      <c r="G23" s="189"/>
      <c r="K23" s="133"/>
    </row>
    <row r="24" spans="2:11" s="5" customFormat="1" ht="11.25" x14ac:dyDescent="0.2">
      <c r="B24" s="199"/>
      <c r="C24" s="200"/>
      <c r="D24" s="201"/>
      <c r="E24" s="187"/>
      <c r="F24" s="188"/>
      <c r="G24" s="189"/>
      <c r="K24" s="133"/>
    </row>
    <row r="25" spans="2:11" s="5" customFormat="1" ht="11.25" x14ac:dyDescent="0.2">
      <c r="B25" s="117"/>
      <c r="D25" s="118"/>
      <c r="E25" s="119"/>
      <c r="F25" s="133"/>
      <c r="G25" s="120"/>
      <c r="K25" s="133"/>
    </row>
    <row r="26" spans="2:11" s="5" customFormat="1" ht="11.25" x14ac:dyDescent="0.2">
      <c r="B26" s="117"/>
      <c r="D26" s="118"/>
      <c r="E26" s="119"/>
      <c r="F26" s="133"/>
      <c r="G26" s="120"/>
      <c r="K26" s="133"/>
    </row>
    <row r="27" spans="2:11" s="5" customFormat="1" ht="11.25" x14ac:dyDescent="0.2">
      <c r="B27" s="117"/>
      <c r="D27" s="118"/>
      <c r="E27" s="121"/>
      <c r="F27" s="122"/>
      <c r="G27" s="123"/>
      <c r="K27" s="133"/>
    </row>
    <row r="28" spans="2:11" s="5" customFormat="1" ht="11.25" x14ac:dyDescent="0.2">
      <c r="B28" s="124"/>
      <c r="C28" s="125"/>
      <c r="D28" s="126"/>
      <c r="E28" s="127"/>
      <c r="F28" s="128"/>
      <c r="G28" s="129"/>
      <c r="K28" s="133"/>
    </row>
    <row r="29" spans="2:11" s="5" customFormat="1" ht="11.25" x14ac:dyDescent="0.2">
      <c r="B29" s="130"/>
      <c r="C29" s="131"/>
      <c r="D29" s="132"/>
      <c r="E29" s="119"/>
      <c r="F29" s="133"/>
      <c r="G29" s="120"/>
      <c r="K29" s="133"/>
    </row>
    <row r="30" spans="2:11" s="5" customFormat="1" ht="11.25" x14ac:dyDescent="0.2">
      <c r="B30" s="117"/>
      <c r="D30" s="118"/>
      <c r="E30" s="187" t="s">
        <v>219</v>
      </c>
      <c r="F30" s="188"/>
      <c r="G30" s="189"/>
      <c r="K30" s="133"/>
    </row>
    <row r="31" spans="2:11" s="5" customFormat="1" ht="11.25" x14ac:dyDescent="0.2">
      <c r="B31" s="117"/>
      <c r="D31" s="118"/>
      <c r="E31" s="187"/>
      <c r="F31" s="188"/>
      <c r="G31" s="189"/>
      <c r="K31" s="133"/>
    </row>
    <row r="32" spans="2:11" s="5" customFormat="1" ht="11.25" x14ac:dyDescent="0.2">
      <c r="B32" s="117"/>
      <c r="D32" s="118"/>
      <c r="E32" s="119"/>
      <c r="F32" s="133"/>
      <c r="G32" s="120"/>
      <c r="K32" s="133"/>
    </row>
    <row r="33" spans="2:11" s="5" customFormat="1" ht="11.25" x14ac:dyDescent="0.2">
      <c r="B33" s="117"/>
      <c r="D33" s="118"/>
      <c r="E33" s="121"/>
      <c r="F33" s="122"/>
      <c r="G33" s="123"/>
      <c r="K33" s="133"/>
    </row>
    <row r="34" spans="2:11" s="5" customFormat="1" ht="11.25" x14ac:dyDescent="0.2">
      <c r="B34" s="117"/>
      <c r="D34" s="118"/>
      <c r="E34" s="127"/>
      <c r="F34" s="128"/>
      <c r="G34" s="129"/>
      <c r="K34" s="133"/>
    </row>
    <row r="35" spans="2:11" s="5" customFormat="1" ht="11.25" x14ac:dyDescent="0.2">
      <c r="B35" s="199" t="s">
        <v>220</v>
      </c>
      <c r="C35" s="202"/>
      <c r="D35" s="203"/>
      <c r="E35" s="119"/>
      <c r="F35" s="133"/>
      <c r="G35" s="120"/>
      <c r="K35" s="133"/>
    </row>
    <row r="36" spans="2:11" s="5" customFormat="1" ht="11.25" x14ac:dyDescent="0.2">
      <c r="B36" s="204"/>
      <c r="C36" s="202"/>
      <c r="D36" s="203"/>
      <c r="E36" s="119"/>
      <c r="F36" s="133"/>
      <c r="G36" s="120"/>
      <c r="K36" s="133"/>
    </row>
    <row r="37" spans="2:11" s="5" customFormat="1" ht="11.25" x14ac:dyDescent="0.2">
      <c r="B37" s="117"/>
      <c r="D37" s="118"/>
      <c r="E37" s="119"/>
      <c r="F37" s="133"/>
      <c r="G37" s="120"/>
      <c r="K37" s="133"/>
    </row>
    <row r="38" spans="2:11" s="5" customFormat="1" ht="11.25" x14ac:dyDescent="0.2">
      <c r="B38" s="117"/>
      <c r="D38" s="118"/>
      <c r="E38" s="187" t="s">
        <v>221</v>
      </c>
      <c r="F38" s="188"/>
      <c r="G38" s="189"/>
      <c r="K38" s="133"/>
    </row>
    <row r="39" spans="2:11" s="5" customFormat="1" ht="11.25" x14ac:dyDescent="0.2">
      <c r="B39" s="117"/>
      <c r="D39" s="118"/>
      <c r="E39" s="187"/>
      <c r="F39" s="188"/>
      <c r="G39" s="189"/>
      <c r="K39" s="133"/>
    </row>
    <row r="40" spans="2:11" s="5" customFormat="1" ht="11.25" x14ac:dyDescent="0.2">
      <c r="B40" s="117"/>
      <c r="D40" s="118"/>
      <c r="E40" s="119"/>
      <c r="F40" s="133"/>
      <c r="G40" s="120"/>
      <c r="K40" s="133"/>
    </row>
    <row r="41" spans="2:11" s="5" customFormat="1" ht="11.25" x14ac:dyDescent="0.2">
      <c r="B41" s="117"/>
      <c r="D41" s="118"/>
      <c r="E41" s="119"/>
      <c r="F41" s="133"/>
      <c r="G41" s="120"/>
      <c r="K41" s="133"/>
    </row>
    <row r="42" spans="2:11" s="5" customFormat="1" ht="11.25" x14ac:dyDescent="0.2">
      <c r="B42" s="117"/>
      <c r="D42" s="118"/>
      <c r="E42" s="119"/>
      <c r="F42" s="133"/>
      <c r="G42" s="120"/>
      <c r="K42" s="133"/>
    </row>
    <row r="43" spans="2:11" s="5" customFormat="1" ht="11.25" x14ac:dyDescent="0.2">
      <c r="B43" s="117"/>
      <c r="D43" s="118"/>
      <c r="E43" s="119"/>
      <c r="F43" s="133"/>
      <c r="G43" s="120"/>
      <c r="K43" s="133"/>
    </row>
    <row r="44" spans="2:11" s="5" customFormat="1" ht="11.25" x14ac:dyDescent="0.2">
      <c r="B44" s="124"/>
      <c r="C44" s="125"/>
      <c r="D44" s="126"/>
      <c r="E44" s="121"/>
      <c r="F44" s="122"/>
      <c r="G44" s="123"/>
      <c r="K44" s="133"/>
    </row>
    <row r="45" spans="2:11" s="108" customFormat="1" ht="8.25" x14ac:dyDescent="0.15">
      <c r="D45" s="110"/>
      <c r="E45" s="109"/>
      <c r="F45" s="110"/>
      <c r="G45" s="110"/>
      <c r="K45" s="110"/>
    </row>
    <row r="46" spans="2:11" s="1" customFormat="1" ht="15.75" x14ac:dyDescent="0.25">
      <c r="D46" s="8"/>
      <c r="E46" s="8"/>
      <c r="F46" s="8"/>
      <c r="G46" s="8"/>
      <c r="K46" s="8"/>
    </row>
    <row r="47" spans="2:11" s="1" customFormat="1" ht="15.75" x14ac:dyDescent="0.25">
      <c r="B47" s="1" t="s">
        <v>292</v>
      </c>
      <c r="D47" s="8"/>
      <c r="E47" s="8"/>
      <c r="F47" s="8"/>
      <c r="G47" s="8"/>
      <c r="H47" s="8">
        <f>D13-D17</f>
        <v>950</v>
      </c>
      <c r="K47" s="8"/>
    </row>
    <row r="48" spans="2:11" s="1" customFormat="1" ht="15.75" x14ac:dyDescent="0.25">
      <c r="B48" s="1" t="s">
        <v>228</v>
      </c>
      <c r="D48" s="8"/>
      <c r="E48" s="8"/>
      <c r="F48" s="8"/>
      <c r="G48" s="8"/>
      <c r="K48" s="8"/>
    </row>
    <row r="49" spans="2:11" s="1" customFormat="1" ht="15.75" x14ac:dyDescent="0.25">
      <c r="B49" s="1" t="s">
        <v>229</v>
      </c>
      <c r="D49" s="8"/>
      <c r="E49" s="8"/>
      <c r="F49" s="8"/>
      <c r="G49" s="8"/>
      <c r="K49" s="8"/>
    </row>
    <row r="50" spans="2:11" s="1" customFormat="1" ht="15.75" x14ac:dyDescent="0.25">
      <c r="D50" s="8"/>
      <c r="E50" s="8"/>
      <c r="F50" s="8"/>
      <c r="G50" s="8"/>
      <c r="K50" s="8"/>
    </row>
    <row r="51" spans="2:11" s="1" customFormat="1" ht="15.75" x14ac:dyDescent="0.25">
      <c r="B51" s="1" t="s">
        <v>293</v>
      </c>
      <c r="D51" s="8"/>
      <c r="E51" s="8"/>
      <c r="F51" s="8"/>
      <c r="G51" s="8"/>
      <c r="H51" s="65">
        <f>H47/D6</f>
        <v>0.76923076923076927</v>
      </c>
      <c r="K51" s="8"/>
    </row>
    <row r="52" spans="2:11" s="1" customFormat="1" ht="15.75" x14ac:dyDescent="0.25">
      <c r="D52" s="8"/>
      <c r="E52" s="8"/>
      <c r="F52" s="8"/>
      <c r="G52" s="8"/>
      <c r="K52" s="8"/>
    </row>
    <row r="53" spans="2:11" s="1" customFormat="1" ht="15.75" x14ac:dyDescent="0.25">
      <c r="B53" s="1" t="s">
        <v>230</v>
      </c>
      <c r="D53" s="8"/>
      <c r="E53" s="8"/>
      <c r="F53" s="8"/>
      <c r="G53" s="8"/>
      <c r="K53" s="8"/>
    </row>
    <row r="54" spans="2:11" s="1" customFormat="1" ht="15.75" x14ac:dyDescent="0.25">
      <c r="E54" s="8" t="s">
        <v>231</v>
      </c>
      <c r="F54" s="8"/>
      <c r="G54" s="8"/>
      <c r="H54" s="157">
        <f>D5/(G5+G6)</f>
        <v>0.6428571428571429</v>
      </c>
      <c r="K54" s="8"/>
    </row>
    <row r="55" spans="2:11" s="1" customFormat="1" ht="15.75" x14ac:dyDescent="0.25">
      <c r="E55" s="8"/>
      <c r="F55" s="8"/>
      <c r="G55" s="8"/>
      <c r="H55" s="157"/>
      <c r="K55" s="8"/>
    </row>
    <row r="56" spans="2:11" s="1" customFormat="1" ht="15.75" x14ac:dyDescent="0.25">
      <c r="B56" s="1" t="s">
        <v>233</v>
      </c>
      <c r="E56" s="8"/>
      <c r="F56" s="8"/>
      <c r="G56" s="8"/>
      <c r="H56" s="157">
        <f>D13/D17</f>
        <v>1.4545454545454546</v>
      </c>
      <c r="K56" s="8"/>
    </row>
    <row r="57" spans="2:11" s="1" customFormat="1" ht="15.75" x14ac:dyDescent="0.25">
      <c r="D57" s="8"/>
      <c r="E57" s="8"/>
      <c r="F57" s="8"/>
      <c r="G57" s="8"/>
      <c r="K57" s="8"/>
    </row>
    <row r="58" spans="2:11" s="1" customFormat="1" ht="15.75" x14ac:dyDescent="0.25">
      <c r="B58" s="1" t="s">
        <v>232</v>
      </c>
      <c r="D58" s="8"/>
      <c r="E58" s="8"/>
      <c r="F58" s="8"/>
      <c r="G58" s="8"/>
      <c r="H58" s="157">
        <f>(G6+G7+G8)/G5</f>
        <v>2.125</v>
      </c>
      <c r="K58" s="8"/>
    </row>
    <row r="59" spans="2:11" s="1" customFormat="1" ht="15.75" x14ac:dyDescent="0.25">
      <c r="D59" s="8"/>
      <c r="E59" s="8"/>
      <c r="F59" s="8"/>
      <c r="G59" s="8"/>
      <c r="K59" s="8"/>
    </row>
    <row r="60" spans="2:11" s="1" customFormat="1" ht="15.75" x14ac:dyDescent="0.25">
      <c r="B60" s="46" t="s">
        <v>234</v>
      </c>
      <c r="D60" s="8"/>
      <c r="E60" s="8"/>
      <c r="F60" s="8"/>
      <c r="G60" s="8"/>
      <c r="K60" s="8"/>
    </row>
    <row r="61" spans="2:11" s="1" customFormat="1" ht="15.75" x14ac:dyDescent="0.25">
      <c r="B61" s="1" t="s">
        <v>294</v>
      </c>
      <c r="D61" s="8"/>
      <c r="E61" s="8"/>
      <c r="F61" s="8"/>
      <c r="G61" s="8"/>
      <c r="K61" s="8"/>
    </row>
    <row r="62" spans="2:11" s="1" customFormat="1" ht="15.75" x14ac:dyDescent="0.25">
      <c r="B62" s="1" t="s">
        <v>295</v>
      </c>
      <c r="D62" s="8"/>
      <c r="E62" s="8"/>
      <c r="F62" s="8"/>
      <c r="G62" s="8"/>
      <c r="K62" s="8"/>
    </row>
    <row r="63" spans="2:11" s="1" customFormat="1" ht="15.75" x14ac:dyDescent="0.25">
      <c r="D63" s="8"/>
      <c r="E63" s="8"/>
      <c r="F63" s="8"/>
      <c r="G63" s="8"/>
      <c r="K63" s="8"/>
    </row>
    <row r="64" spans="2:11" s="1" customFormat="1" ht="15.75" x14ac:dyDescent="0.25">
      <c r="B64" s="1" t="s">
        <v>235</v>
      </c>
      <c r="D64" s="8"/>
      <c r="E64" s="8"/>
      <c r="F64" s="8"/>
      <c r="G64" s="8"/>
      <c r="K64" s="8"/>
    </row>
    <row r="65" spans="2:11" s="1" customFormat="1" ht="15.75" x14ac:dyDescent="0.25">
      <c r="B65" s="1" t="s">
        <v>236</v>
      </c>
      <c r="D65" s="8"/>
      <c r="E65" s="8"/>
      <c r="F65" s="8"/>
      <c r="G65" s="8"/>
      <c r="K65" s="8"/>
    </row>
    <row r="66" spans="2:11" s="1" customFormat="1" ht="15.75" x14ac:dyDescent="0.25">
      <c r="D66" s="8"/>
      <c r="E66" s="8"/>
      <c r="F66" s="8"/>
      <c r="G66" s="8"/>
      <c r="K66" s="8"/>
    </row>
    <row r="67" spans="2:11" s="1" customFormat="1" ht="15.75" x14ac:dyDescent="0.25">
      <c r="B67" s="1" t="s">
        <v>238</v>
      </c>
      <c r="D67" s="8"/>
      <c r="E67" s="8"/>
      <c r="F67" s="8"/>
      <c r="G67" s="8"/>
      <c r="K67" s="8"/>
    </row>
    <row r="68" spans="2:11" s="1" customFormat="1" ht="15.75" x14ac:dyDescent="0.25">
      <c r="B68" s="1" t="s">
        <v>237</v>
      </c>
      <c r="D68" s="8"/>
      <c r="E68" s="8"/>
      <c r="F68" s="8"/>
      <c r="G68" s="8"/>
      <c r="K68" s="8"/>
    </row>
    <row r="69" spans="2:11" s="1" customFormat="1" ht="15.75" x14ac:dyDescent="0.25">
      <c r="D69" s="8"/>
      <c r="E69" s="8"/>
      <c r="F69" s="8"/>
      <c r="G69" s="8"/>
      <c r="K69" s="8"/>
    </row>
    <row r="70" spans="2:11" s="1" customFormat="1" ht="15.75" x14ac:dyDescent="0.25">
      <c r="B70" s="1" t="s">
        <v>296</v>
      </c>
      <c r="D70" s="8"/>
      <c r="E70" s="8"/>
      <c r="F70" s="8"/>
      <c r="G70" s="8"/>
      <c r="K70" s="8"/>
    </row>
    <row r="71" spans="2:11" s="1" customFormat="1" ht="15.75" x14ac:dyDescent="0.25">
      <c r="B71" s="1" t="s">
        <v>239</v>
      </c>
      <c r="D71" s="8"/>
      <c r="E71" s="8"/>
      <c r="F71" s="8"/>
      <c r="G71" s="8"/>
      <c r="K71" s="8"/>
    </row>
    <row r="72" spans="2:11" s="1" customFormat="1" ht="15.75" x14ac:dyDescent="0.25">
      <c r="D72" s="8"/>
      <c r="E72" s="8"/>
      <c r="F72" s="8"/>
      <c r="G72" s="8"/>
      <c r="K72" s="8"/>
    </row>
    <row r="73" spans="2:11" s="1" customFormat="1" ht="15.75" x14ac:dyDescent="0.25">
      <c r="B73" s="1" t="s">
        <v>240</v>
      </c>
      <c r="D73" s="8"/>
      <c r="E73" s="8"/>
      <c r="F73" s="8"/>
      <c r="G73" s="8"/>
      <c r="K73" s="8"/>
    </row>
    <row r="74" spans="2:11" s="1" customFormat="1" ht="15.75" x14ac:dyDescent="0.25">
      <c r="D74" s="8"/>
      <c r="E74" s="8"/>
      <c r="F74" s="8"/>
      <c r="G74" s="8"/>
      <c r="K74" s="8"/>
    </row>
    <row r="75" spans="2:11" s="1" customFormat="1" ht="15.75" x14ac:dyDescent="0.25">
      <c r="D75" s="8"/>
      <c r="E75" s="8"/>
      <c r="F75" s="8"/>
      <c r="G75" s="8"/>
      <c r="K75" s="8"/>
    </row>
    <row r="76" spans="2:11" s="1" customFormat="1" ht="15.75" x14ac:dyDescent="0.25">
      <c r="D76" s="8"/>
      <c r="E76" s="8"/>
      <c r="F76" s="8"/>
      <c r="G76" s="8"/>
      <c r="K76" s="8"/>
    </row>
    <row r="77" spans="2:11" s="1" customFormat="1" ht="15.75" x14ac:dyDescent="0.25">
      <c r="D77" s="8"/>
      <c r="E77" s="8"/>
      <c r="F77" s="8"/>
      <c r="G77" s="8"/>
      <c r="K77" s="8"/>
    </row>
    <row r="78" spans="2:11" s="1" customFormat="1" ht="15.75" x14ac:dyDescent="0.25">
      <c r="D78" s="8"/>
      <c r="E78" s="8"/>
      <c r="F78" s="8"/>
      <c r="G78" s="8"/>
      <c r="K78" s="8"/>
    </row>
    <row r="79" spans="2:11" s="1" customFormat="1" ht="15.75" x14ac:dyDescent="0.25">
      <c r="D79" s="8"/>
      <c r="E79" s="8"/>
      <c r="F79" s="8"/>
      <c r="G79" s="8"/>
      <c r="K79" s="8"/>
    </row>
    <row r="80" spans="2:11" s="1" customFormat="1" ht="15.75" x14ac:dyDescent="0.25">
      <c r="D80" s="8"/>
      <c r="E80" s="8"/>
      <c r="F80" s="8"/>
      <c r="G80" s="8"/>
      <c r="K80" s="8"/>
    </row>
    <row r="81" spans="4:11" s="1" customFormat="1" ht="15.75" x14ac:dyDescent="0.25">
      <c r="D81" s="8"/>
      <c r="E81" s="8"/>
      <c r="F81" s="8"/>
      <c r="G81" s="8"/>
      <c r="K81" s="8"/>
    </row>
    <row r="82" spans="4:11" s="1" customFormat="1" ht="15.75" x14ac:dyDescent="0.25">
      <c r="D82" s="8"/>
      <c r="E82" s="8"/>
      <c r="F82" s="8"/>
      <c r="G82" s="8"/>
      <c r="K82" s="8"/>
    </row>
    <row r="83" spans="4:11" s="1" customFormat="1" ht="15.75" x14ac:dyDescent="0.25">
      <c r="D83" s="8"/>
      <c r="E83" s="8"/>
      <c r="F83" s="8"/>
      <c r="G83" s="8"/>
      <c r="K83" s="8"/>
    </row>
    <row r="84" spans="4:11" s="1" customFormat="1" ht="15.75" x14ac:dyDescent="0.25">
      <c r="D84" s="8"/>
      <c r="E84" s="8"/>
      <c r="F84" s="8"/>
      <c r="G84" s="8"/>
      <c r="K84" s="8"/>
    </row>
    <row r="85" spans="4:11" s="1" customFormat="1" ht="15.75" x14ac:dyDescent="0.25">
      <c r="D85" s="8"/>
      <c r="E85" s="8"/>
      <c r="F85" s="8"/>
      <c r="G85" s="8"/>
      <c r="K85" s="8"/>
    </row>
    <row r="86" spans="4:11" s="1" customFormat="1" ht="15.75" x14ac:dyDescent="0.25">
      <c r="D86" s="8"/>
      <c r="E86" s="8"/>
      <c r="F86" s="8"/>
      <c r="G86" s="8"/>
      <c r="K86" s="8"/>
    </row>
    <row r="87" spans="4:11" s="1" customFormat="1" ht="15.75" x14ac:dyDescent="0.25">
      <c r="D87" s="8"/>
      <c r="E87" s="8"/>
      <c r="F87" s="8"/>
      <c r="G87" s="8"/>
      <c r="K87" s="8"/>
    </row>
    <row r="88" spans="4:11" s="1" customFormat="1" ht="15.75" x14ac:dyDescent="0.25">
      <c r="D88" s="8"/>
      <c r="E88" s="8"/>
      <c r="F88" s="8"/>
      <c r="G88" s="8"/>
      <c r="K88" s="8"/>
    </row>
    <row r="89" spans="4:11" s="1" customFormat="1" ht="15.75" x14ac:dyDescent="0.25">
      <c r="D89" s="8"/>
      <c r="E89" s="8"/>
      <c r="F89" s="8"/>
      <c r="G89" s="8"/>
      <c r="K89" s="8"/>
    </row>
    <row r="90" spans="4:11" s="1" customFormat="1" ht="15.75" x14ac:dyDescent="0.25">
      <c r="D90" s="8"/>
      <c r="E90" s="8"/>
      <c r="F90" s="8"/>
      <c r="G90" s="8"/>
      <c r="K90" s="8"/>
    </row>
    <row r="91" spans="4:11" s="1" customFormat="1" ht="15.75" x14ac:dyDescent="0.25">
      <c r="D91" s="8"/>
      <c r="E91" s="8"/>
      <c r="F91" s="8"/>
      <c r="G91" s="8"/>
      <c r="K91" s="8"/>
    </row>
    <row r="92" spans="4:11" s="1" customFormat="1" ht="15.75" x14ac:dyDescent="0.25">
      <c r="D92" s="8"/>
      <c r="E92" s="8"/>
      <c r="F92" s="8"/>
      <c r="G92" s="8"/>
      <c r="K92" s="8"/>
    </row>
    <row r="93" spans="4:11" s="1" customFormat="1" ht="15.75" x14ac:dyDescent="0.25">
      <c r="D93" s="8"/>
      <c r="E93" s="8"/>
      <c r="F93" s="8"/>
      <c r="G93" s="8"/>
      <c r="K93" s="8"/>
    </row>
    <row r="94" spans="4:11" s="1" customFormat="1" ht="15.75" x14ac:dyDescent="0.25">
      <c r="D94" s="8"/>
      <c r="E94" s="8"/>
      <c r="F94" s="8"/>
      <c r="G94" s="8"/>
      <c r="K94" s="8"/>
    </row>
    <row r="95" spans="4:11" s="1" customFormat="1" ht="15.75" x14ac:dyDescent="0.25">
      <c r="D95" s="8"/>
      <c r="E95" s="8"/>
      <c r="F95" s="8"/>
      <c r="G95" s="8"/>
      <c r="K95" s="8"/>
    </row>
    <row r="96" spans="4:11" s="1" customFormat="1" ht="15.75" x14ac:dyDescent="0.25">
      <c r="D96" s="8"/>
      <c r="E96" s="8"/>
      <c r="F96" s="8"/>
      <c r="G96" s="8"/>
      <c r="K96" s="8"/>
    </row>
    <row r="97" spans="4:11" s="1" customFormat="1" ht="15.75" x14ac:dyDescent="0.25">
      <c r="D97" s="8"/>
      <c r="E97" s="8"/>
      <c r="F97" s="8"/>
      <c r="G97" s="8"/>
      <c r="K97" s="8"/>
    </row>
    <row r="98" spans="4:11" s="1" customFormat="1" ht="15.75" x14ac:dyDescent="0.25">
      <c r="D98" s="8"/>
      <c r="E98" s="8"/>
      <c r="F98" s="8"/>
      <c r="G98" s="8"/>
      <c r="K98" s="8"/>
    </row>
    <row r="99" spans="4:11" s="1" customFormat="1" ht="15.75" x14ac:dyDescent="0.25">
      <c r="D99" s="8"/>
      <c r="E99" s="8"/>
      <c r="F99" s="8"/>
      <c r="G99" s="8"/>
      <c r="K99" s="8"/>
    </row>
    <row r="100" spans="4:11" s="1" customFormat="1" ht="15.75" x14ac:dyDescent="0.25">
      <c r="D100" s="8"/>
      <c r="E100" s="8"/>
      <c r="F100" s="8"/>
      <c r="G100" s="8"/>
      <c r="K100" s="8"/>
    </row>
  </sheetData>
  <mergeCells count="12">
    <mergeCell ref="E38:G39"/>
    <mergeCell ref="O2:P2"/>
    <mergeCell ref="Q2:R2"/>
    <mergeCell ref="K3:L3"/>
    <mergeCell ref="M3:N3"/>
    <mergeCell ref="O3:P3"/>
    <mergeCell ref="Q3:R3"/>
    <mergeCell ref="C19:F19"/>
    <mergeCell ref="B23:D24"/>
    <mergeCell ref="E23:G24"/>
    <mergeCell ref="E30:G31"/>
    <mergeCell ref="B35:D36"/>
  </mergeCells>
  <pageMargins left="0.70866141732283472" right="0.70866141732283472" top="0.74803149606299213" bottom="0.74803149606299213" header="0.31496062992125984" footer="0.31496062992125984"/>
  <pageSetup paperSize="9" pageOrder="overThenDown" orientation="portrait" r:id="rId1"/>
  <headerFooter>
    <oddFooter>&amp;CSide &amp;P av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85"/>
  <sheetViews>
    <sheetView showGridLines="0" workbookViewId="0">
      <selection activeCell="H18" sqref="H18"/>
    </sheetView>
  </sheetViews>
  <sheetFormatPr baseColWidth="10" defaultRowHeight="15.75" x14ac:dyDescent="0.25"/>
  <cols>
    <col min="1" max="1" width="3.7109375" style="48" customWidth="1"/>
    <col min="2" max="2" width="29.42578125" style="48" customWidth="1"/>
    <col min="3" max="10" width="8.28515625" style="48" customWidth="1"/>
    <col min="11" max="255" width="11.42578125" style="48"/>
    <col min="256" max="256" width="3.7109375" style="48" customWidth="1"/>
    <col min="257" max="257" width="27.140625" style="48" bestFit="1" customWidth="1"/>
    <col min="258" max="265" width="8.28515625" style="48" customWidth="1"/>
    <col min="266" max="511" width="11.42578125" style="48"/>
    <col min="512" max="512" width="3.7109375" style="48" customWidth="1"/>
    <col min="513" max="513" width="27.140625" style="48" bestFit="1" customWidth="1"/>
    <col min="514" max="521" width="8.28515625" style="48" customWidth="1"/>
    <col min="522" max="767" width="11.42578125" style="48"/>
    <col min="768" max="768" width="3.7109375" style="48" customWidth="1"/>
    <col min="769" max="769" width="27.140625" style="48" bestFit="1" customWidth="1"/>
    <col min="770" max="777" width="8.28515625" style="48" customWidth="1"/>
    <col min="778" max="1023" width="11.42578125" style="48"/>
    <col min="1024" max="1024" width="3.7109375" style="48" customWidth="1"/>
    <col min="1025" max="1025" width="27.140625" style="48" bestFit="1" customWidth="1"/>
    <col min="1026" max="1033" width="8.28515625" style="48" customWidth="1"/>
    <col min="1034" max="1279" width="11.42578125" style="48"/>
    <col min="1280" max="1280" width="3.7109375" style="48" customWidth="1"/>
    <col min="1281" max="1281" width="27.140625" style="48" bestFit="1" customWidth="1"/>
    <col min="1282" max="1289" width="8.28515625" style="48" customWidth="1"/>
    <col min="1290" max="1535" width="11.42578125" style="48"/>
    <col min="1536" max="1536" width="3.7109375" style="48" customWidth="1"/>
    <col min="1537" max="1537" width="27.140625" style="48" bestFit="1" customWidth="1"/>
    <col min="1538" max="1545" width="8.28515625" style="48" customWidth="1"/>
    <col min="1546" max="1791" width="11.42578125" style="48"/>
    <col min="1792" max="1792" width="3.7109375" style="48" customWidth="1"/>
    <col min="1793" max="1793" width="27.140625" style="48" bestFit="1" customWidth="1"/>
    <col min="1794" max="1801" width="8.28515625" style="48" customWidth="1"/>
    <col min="1802" max="2047" width="11.42578125" style="48"/>
    <col min="2048" max="2048" width="3.7109375" style="48" customWidth="1"/>
    <col min="2049" max="2049" width="27.140625" style="48" bestFit="1" customWidth="1"/>
    <col min="2050" max="2057" width="8.28515625" style="48" customWidth="1"/>
    <col min="2058" max="2303" width="11.42578125" style="48"/>
    <col min="2304" max="2304" width="3.7109375" style="48" customWidth="1"/>
    <col min="2305" max="2305" width="27.140625" style="48" bestFit="1" customWidth="1"/>
    <col min="2306" max="2313" width="8.28515625" style="48" customWidth="1"/>
    <col min="2314" max="2559" width="11.42578125" style="48"/>
    <col min="2560" max="2560" width="3.7109375" style="48" customWidth="1"/>
    <col min="2561" max="2561" width="27.140625" style="48" bestFit="1" customWidth="1"/>
    <col min="2562" max="2569" width="8.28515625" style="48" customWidth="1"/>
    <col min="2570" max="2815" width="11.42578125" style="48"/>
    <col min="2816" max="2816" width="3.7109375" style="48" customWidth="1"/>
    <col min="2817" max="2817" width="27.140625" style="48" bestFit="1" customWidth="1"/>
    <col min="2818" max="2825" width="8.28515625" style="48" customWidth="1"/>
    <col min="2826" max="3071" width="11.42578125" style="48"/>
    <col min="3072" max="3072" width="3.7109375" style="48" customWidth="1"/>
    <col min="3073" max="3073" width="27.140625" style="48" bestFit="1" customWidth="1"/>
    <col min="3074" max="3081" width="8.28515625" style="48" customWidth="1"/>
    <col min="3082" max="3327" width="11.42578125" style="48"/>
    <col min="3328" max="3328" width="3.7109375" style="48" customWidth="1"/>
    <col min="3329" max="3329" width="27.140625" style="48" bestFit="1" customWidth="1"/>
    <col min="3330" max="3337" width="8.28515625" style="48" customWidth="1"/>
    <col min="3338" max="3583" width="11.42578125" style="48"/>
    <col min="3584" max="3584" width="3.7109375" style="48" customWidth="1"/>
    <col min="3585" max="3585" width="27.140625" style="48" bestFit="1" customWidth="1"/>
    <col min="3586" max="3593" width="8.28515625" style="48" customWidth="1"/>
    <col min="3594" max="3839" width="11.42578125" style="48"/>
    <col min="3840" max="3840" width="3.7109375" style="48" customWidth="1"/>
    <col min="3841" max="3841" width="27.140625" style="48" bestFit="1" customWidth="1"/>
    <col min="3842" max="3849" width="8.28515625" style="48" customWidth="1"/>
    <col min="3850" max="4095" width="11.42578125" style="48"/>
    <col min="4096" max="4096" width="3.7109375" style="48" customWidth="1"/>
    <col min="4097" max="4097" width="27.140625" style="48" bestFit="1" customWidth="1"/>
    <col min="4098" max="4105" width="8.28515625" style="48" customWidth="1"/>
    <col min="4106" max="4351" width="11.42578125" style="48"/>
    <col min="4352" max="4352" width="3.7109375" style="48" customWidth="1"/>
    <col min="4353" max="4353" width="27.140625" style="48" bestFit="1" customWidth="1"/>
    <col min="4354" max="4361" width="8.28515625" style="48" customWidth="1"/>
    <col min="4362" max="4607" width="11.42578125" style="48"/>
    <col min="4608" max="4608" width="3.7109375" style="48" customWidth="1"/>
    <col min="4609" max="4609" width="27.140625" style="48" bestFit="1" customWidth="1"/>
    <col min="4610" max="4617" width="8.28515625" style="48" customWidth="1"/>
    <col min="4618" max="4863" width="11.42578125" style="48"/>
    <col min="4864" max="4864" width="3.7109375" style="48" customWidth="1"/>
    <col min="4865" max="4865" width="27.140625" style="48" bestFit="1" customWidth="1"/>
    <col min="4866" max="4873" width="8.28515625" style="48" customWidth="1"/>
    <col min="4874" max="5119" width="11.42578125" style="48"/>
    <col min="5120" max="5120" width="3.7109375" style="48" customWidth="1"/>
    <col min="5121" max="5121" width="27.140625" style="48" bestFit="1" customWidth="1"/>
    <col min="5122" max="5129" width="8.28515625" style="48" customWidth="1"/>
    <col min="5130" max="5375" width="11.42578125" style="48"/>
    <col min="5376" max="5376" width="3.7109375" style="48" customWidth="1"/>
    <col min="5377" max="5377" width="27.140625" style="48" bestFit="1" customWidth="1"/>
    <col min="5378" max="5385" width="8.28515625" style="48" customWidth="1"/>
    <col min="5386" max="5631" width="11.42578125" style="48"/>
    <col min="5632" max="5632" width="3.7109375" style="48" customWidth="1"/>
    <col min="5633" max="5633" width="27.140625" style="48" bestFit="1" customWidth="1"/>
    <col min="5634" max="5641" width="8.28515625" style="48" customWidth="1"/>
    <col min="5642" max="5887" width="11.42578125" style="48"/>
    <col min="5888" max="5888" width="3.7109375" style="48" customWidth="1"/>
    <col min="5889" max="5889" width="27.140625" style="48" bestFit="1" customWidth="1"/>
    <col min="5890" max="5897" width="8.28515625" style="48" customWidth="1"/>
    <col min="5898" max="6143" width="11.42578125" style="48"/>
    <col min="6144" max="6144" width="3.7109375" style="48" customWidth="1"/>
    <col min="6145" max="6145" width="27.140625" style="48" bestFit="1" customWidth="1"/>
    <col min="6146" max="6153" width="8.28515625" style="48" customWidth="1"/>
    <col min="6154" max="6399" width="11.42578125" style="48"/>
    <col min="6400" max="6400" width="3.7109375" style="48" customWidth="1"/>
    <col min="6401" max="6401" width="27.140625" style="48" bestFit="1" customWidth="1"/>
    <col min="6402" max="6409" width="8.28515625" style="48" customWidth="1"/>
    <col min="6410" max="6655" width="11.42578125" style="48"/>
    <col min="6656" max="6656" width="3.7109375" style="48" customWidth="1"/>
    <col min="6657" max="6657" width="27.140625" style="48" bestFit="1" customWidth="1"/>
    <col min="6658" max="6665" width="8.28515625" style="48" customWidth="1"/>
    <col min="6666" max="6911" width="11.42578125" style="48"/>
    <col min="6912" max="6912" width="3.7109375" style="48" customWidth="1"/>
    <col min="6913" max="6913" width="27.140625" style="48" bestFit="1" customWidth="1"/>
    <col min="6914" max="6921" width="8.28515625" style="48" customWidth="1"/>
    <col min="6922" max="7167" width="11.42578125" style="48"/>
    <col min="7168" max="7168" width="3.7109375" style="48" customWidth="1"/>
    <col min="7169" max="7169" width="27.140625" style="48" bestFit="1" customWidth="1"/>
    <col min="7170" max="7177" width="8.28515625" style="48" customWidth="1"/>
    <col min="7178" max="7423" width="11.42578125" style="48"/>
    <col min="7424" max="7424" width="3.7109375" style="48" customWidth="1"/>
    <col min="7425" max="7425" width="27.140625" style="48" bestFit="1" customWidth="1"/>
    <col min="7426" max="7433" width="8.28515625" style="48" customWidth="1"/>
    <col min="7434" max="7679" width="11.42578125" style="48"/>
    <col min="7680" max="7680" width="3.7109375" style="48" customWidth="1"/>
    <col min="7681" max="7681" width="27.140625" style="48" bestFit="1" customWidth="1"/>
    <col min="7682" max="7689" width="8.28515625" style="48" customWidth="1"/>
    <col min="7690" max="7935" width="11.42578125" style="48"/>
    <col min="7936" max="7936" width="3.7109375" style="48" customWidth="1"/>
    <col min="7937" max="7937" width="27.140625" style="48" bestFit="1" customWidth="1"/>
    <col min="7938" max="7945" width="8.28515625" style="48" customWidth="1"/>
    <col min="7946" max="8191" width="11.42578125" style="48"/>
    <col min="8192" max="8192" width="3.7109375" style="48" customWidth="1"/>
    <col min="8193" max="8193" width="27.140625" style="48" bestFit="1" customWidth="1"/>
    <col min="8194" max="8201" width="8.28515625" style="48" customWidth="1"/>
    <col min="8202" max="8447" width="11.42578125" style="48"/>
    <col min="8448" max="8448" width="3.7109375" style="48" customWidth="1"/>
    <col min="8449" max="8449" width="27.140625" style="48" bestFit="1" customWidth="1"/>
    <col min="8450" max="8457" width="8.28515625" style="48" customWidth="1"/>
    <col min="8458" max="8703" width="11.42578125" style="48"/>
    <col min="8704" max="8704" width="3.7109375" style="48" customWidth="1"/>
    <col min="8705" max="8705" width="27.140625" style="48" bestFit="1" customWidth="1"/>
    <col min="8706" max="8713" width="8.28515625" style="48" customWidth="1"/>
    <col min="8714" max="8959" width="11.42578125" style="48"/>
    <col min="8960" max="8960" width="3.7109375" style="48" customWidth="1"/>
    <col min="8961" max="8961" width="27.140625" style="48" bestFit="1" customWidth="1"/>
    <col min="8962" max="8969" width="8.28515625" style="48" customWidth="1"/>
    <col min="8970" max="9215" width="11.42578125" style="48"/>
    <col min="9216" max="9216" width="3.7109375" style="48" customWidth="1"/>
    <col min="9217" max="9217" width="27.140625" style="48" bestFit="1" customWidth="1"/>
    <col min="9218" max="9225" width="8.28515625" style="48" customWidth="1"/>
    <col min="9226" max="9471" width="11.42578125" style="48"/>
    <col min="9472" max="9472" width="3.7109375" style="48" customWidth="1"/>
    <col min="9473" max="9473" width="27.140625" style="48" bestFit="1" customWidth="1"/>
    <col min="9474" max="9481" width="8.28515625" style="48" customWidth="1"/>
    <col min="9482" max="9727" width="11.42578125" style="48"/>
    <col min="9728" max="9728" width="3.7109375" style="48" customWidth="1"/>
    <col min="9729" max="9729" width="27.140625" style="48" bestFit="1" customWidth="1"/>
    <col min="9730" max="9737" width="8.28515625" style="48" customWidth="1"/>
    <col min="9738" max="9983" width="11.42578125" style="48"/>
    <col min="9984" max="9984" width="3.7109375" style="48" customWidth="1"/>
    <col min="9985" max="9985" width="27.140625" style="48" bestFit="1" customWidth="1"/>
    <col min="9986" max="9993" width="8.28515625" style="48" customWidth="1"/>
    <col min="9994" max="10239" width="11.42578125" style="48"/>
    <col min="10240" max="10240" width="3.7109375" style="48" customWidth="1"/>
    <col min="10241" max="10241" width="27.140625" style="48" bestFit="1" customWidth="1"/>
    <col min="10242" max="10249" width="8.28515625" style="48" customWidth="1"/>
    <col min="10250" max="10495" width="11.42578125" style="48"/>
    <col min="10496" max="10496" width="3.7109375" style="48" customWidth="1"/>
    <col min="10497" max="10497" width="27.140625" style="48" bestFit="1" customWidth="1"/>
    <col min="10498" max="10505" width="8.28515625" style="48" customWidth="1"/>
    <col min="10506" max="10751" width="11.42578125" style="48"/>
    <col min="10752" max="10752" width="3.7109375" style="48" customWidth="1"/>
    <col min="10753" max="10753" width="27.140625" style="48" bestFit="1" customWidth="1"/>
    <col min="10754" max="10761" width="8.28515625" style="48" customWidth="1"/>
    <col min="10762" max="11007" width="11.42578125" style="48"/>
    <col min="11008" max="11008" width="3.7109375" style="48" customWidth="1"/>
    <col min="11009" max="11009" width="27.140625" style="48" bestFit="1" customWidth="1"/>
    <col min="11010" max="11017" width="8.28515625" style="48" customWidth="1"/>
    <col min="11018" max="11263" width="11.42578125" style="48"/>
    <col min="11264" max="11264" width="3.7109375" style="48" customWidth="1"/>
    <col min="11265" max="11265" width="27.140625" style="48" bestFit="1" customWidth="1"/>
    <col min="11266" max="11273" width="8.28515625" style="48" customWidth="1"/>
    <col min="11274" max="11519" width="11.42578125" style="48"/>
    <col min="11520" max="11520" width="3.7109375" style="48" customWidth="1"/>
    <col min="11521" max="11521" width="27.140625" style="48" bestFit="1" customWidth="1"/>
    <col min="11522" max="11529" width="8.28515625" style="48" customWidth="1"/>
    <col min="11530" max="11775" width="11.42578125" style="48"/>
    <col min="11776" max="11776" width="3.7109375" style="48" customWidth="1"/>
    <col min="11777" max="11777" width="27.140625" style="48" bestFit="1" customWidth="1"/>
    <col min="11778" max="11785" width="8.28515625" style="48" customWidth="1"/>
    <col min="11786" max="12031" width="11.42578125" style="48"/>
    <col min="12032" max="12032" width="3.7109375" style="48" customWidth="1"/>
    <col min="12033" max="12033" width="27.140625" style="48" bestFit="1" customWidth="1"/>
    <col min="12034" max="12041" width="8.28515625" style="48" customWidth="1"/>
    <col min="12042" max="12287" width="11.42578125" style="48"/>
    <col min="12288" max="12288" width="3.7109375" style="48" customWidth="1"/>
    <col min="12289" max="12289" width="27.140625" style="48" bestFit="1" customWidth="1"/>
    <col min="12290" max="12297" width="8.28515625" style="48" customWidth="1"/>
    <col min="12298" max="12543" width="11.42578125" style="48"/>
    <col min="12544" max="12544" width="3.7109375" style="48" customWidth="1"/>
    <col min="12545" max="12545" width="27.140625" style="48" bestFit="1" customWidth="1"/>
    <col min="12546" max="12553" width="8.28515625" style="48" customWidth="1"/>
    <col min="12554" max="12799" width="11.42578125" style="48"/>
    <col min="12800" max="12800" width="3.7109375" style="48" customWidth="1"/>
    <col min="12801" max="12801" width="27.140625" style="48" bestFit="1" customWidth="1"/>
    <col min="12802" max="12809" width="8.28515625" style="48" customWidth="1"/>
    <col min="12810" max="13055" width="11.42578125" style="48"/>
    <col min="13056" max="13056" width="3.7109375" style="48" customWidth="1"/>
    <col min="13057" max="13057" width="27.140625" style="48" bestFit="1" customWidth="1"/>
    <col min="13058" max="13065" width="8.28515625" style="48" customWidth="1"/>
    <col min="13066" max="13311" width="11.42578125" style="48"/>
    <col min="13312" max="13312" width="3.7109375" style="48" customWidth="1"/>
    <col min="13313" max="13313" width="27.140625" style="48" bestFit="1" customWidth="1"/>
    <col min="13314" max="13321" width="8.28515625" style="48" customWidth="1"/>
    <col min="13322" max="13567" width="11.42578125" style="48"/>
    <col min="13568" max="13568" width="3.7109375" style="48" customWidth="1"/>
    <col min="13569" max="13569" width="27.140625" style="48" bestFit="1" customWidth="1"/>
    <col min="13570" max="13577" width="8.28515625" style="48" customWidth="1"/>
    <col min="13578" max="13823" width="11.42578125" style="48"/>
    <col min="13824" max="13824" width="3.7109375" style="48" customWidth="1"/>
    <col min="13825" max="13825" width="27.140625" style="48" bestFit="1" customWidth="1"/>
    <col min="13826" max="13833" width="8.28515625" style="48" customWidth="1"/>
    <col min="13834" max="14079" width="11.42578125" style="48"/>
    <col min="14080" max="14080" width="3.7109375" style="48" customWidth="1"/>
    <col min="14081" max="14081" width="27.140625" style="48" bestFit="1" customWidth="1"/>
    <col min="14082" max="14089" width="8.28515625" style="48" customWidth="1"/>
    <col min="14090" max="14335" width="11.42578125" style="48"/>
    <col min="14336" max="14336" width="3.7109375" style="48" customWidth="1"/>
    <col min="14337" max="14337" width="27.140625" style="48" bestFit="1" customWidth="1"/>
    <col min="14338" max="14345" width="8.28515625" style="48" customWidth="1"/>
    <col min="14346" max="14591" width="11.42578125" style="48"/>
    <col min="14592" max="14592" width="3.7109375" style="48" customWidth="1"/>
    <col min="14593" max="14593" width="27.140625" style="48" bestFit="1" customWidth="1"/>
    <col min="14594" max="14601" width="8.28515625" style="48" customWidth="1"/>
    <col min="14602" max="14847" width="11.42578125" style="48"/>
    <col min="14848" max="14848" width="3.7109375" style="48" customWidth="1"/>
    <col min="14849" max="14849" width="27.140625" style="48" bestFit="1" customWidth="1"/>
    <col min="14850" max="14857" width="8.28515625" style="48" customWidth="1"/>
    <col min="14858" max="15103" width="11.42578125" style="48"/>
    <col min="15104" max="15104" width="3.7109375" style="48" customWidth="1"/>
    <col min="15105" max="15105" width="27.140625" style="48" bestFit="1" customWidth="1"/>
    <col min="15106" max="15113" width="8.28515625" style="48" customWidth="1"/>
    <col min="15114" max="15359" width="11.42578125" style="48"/>
    <col min="15360" max="15360" width="3.7109375" style="48" customWidth="1"/>
    <col min="15361" max="15361" width="27.140625" style="48" bestFit="1" customWidth="1"/>
    <col min="15362" max="15369" width="8.28515625" style="48" customWidth="1"/>
    <col min="15370" max="15615" width="11.42578125" style="48"/>
    <col min="15616" max="15616" width="3.7109375" style="48" customWidth="1"/>
    <col min="15617" max="15617" width="27.140625" style="48" bestFit="1" customWidth="1"/>
    <col min="15618" max="15625" width="8.28515625" style="48" customWidth="1"/>
    <col min="15626" max="15871" width="11.42578125" style="48"/>
    <col min="15872" max="15872" width="3.7109375" style="48" customWidth="1"/>
    <col min="15873" max="15873" width="27.140625" style="48" bestFit="1" customWidth="1"/>
    <col min="15874" max="15881" width="8.28515625" style="48" customWidth="1"/>
    <col min="15882" max="16127" width="11.42578125" style="48"/>
    <col min="16128" max="16128" width="3.7109375" style="48" customWidth="1"/>
    <col min="16129" max="16129" width="27.140625" style="48" bestFit="1" customWidth="1"/>
    <col min="16130" max="16137" width="8.28515625" style="48" customWidth="1"/>
    <col min="16138" max="16384" width="11.42578125" style="48"/>
  </cols>
  <sheetData>
    <row r="1" spans="2:6" x14ac:dyDescent="0.25">
      <c r="B1" s="47" t="s">
        <v>270</v>
      </c>
    </row>
    <row r="3" spans="2:6" x14ac:dyDescent="0.25">
      <c r="B3" s="47" t="s">
        <v>278</v>
      </c>
    </row>
    <row r="5" spans="2:6" x14ac:dyDescent="0.25">
      <c r="B5" s="47" t="s">
        <v>136</v>
      </c>
      <c r="C5" s="49" t="s">
        <v>137</v>
      </c>
      <c r="D5" s="49" t="s">
        <v>138</v>
      </c>
    </row>
    <row r="6" spans="2:6" x14ac:dyDescent="0.25">
      <c r="B6" s="50" t="s">
        <v>139</v>
      </c>
    </row>
    <row r="7" spans="2:6" x14ac:dyDescent="0.25">
      <c r="B7" s="48" t="s">
        <v>140</v>
      </c>
      <c r="C7" s="51">
        <v>3430</v>
      </c>
      <c r="D7" s="51">
        <v>3500</v>
      </c>
    </row>
    <row r="8" spans="2:6" x14ac:dyDescent="0.25">
      <c r="B8" s="48" t="s">
        <v>141</v>
      </c>
      <c r="C8" s="51">
        <v>1540</v>
      </c>
      <c r="D8" s="51">
        <v>1260</v>
      </c>
    </row>
    <row r="9" spans="2:6" x14ac:dyDescent="0.25">
      <c r="B9" s="48" t="s">
        <v>84</v>
      </c>
      <c r="C9" s="51">
        <v>2660</v>
      </c>
      <c r="D9" s="51">
        <v>2100</v>
      </c>
    </row>
    <row r="10" spans="2:6" x14ac:dyDescent="0.25">
      <c r="B10" s="48" t="s">
        <v>37</v>
      </c>
      <c r="C10" s="51">
        <v>2520</v>
      </c>
      <c r="D10" s="51">
        <v>2450</v>
      </c>
    </row>
    <row r="11" spans="2:6" x14ac:dyDescent="0.25">
      <c r="B11" s="48" t="s">
        <v>143</v>
      </c>
      <c r="C11" s="51">
        <v>140</v>
      </c>
      <c r="D11" s="51">
        <v>140</v>
      </c>
    </row>
    <row r="12" spans="2:6" x14ac:dyDescent="0.25">
      <c r="B12" s="48" t="s">
        <v>91</v>
      </c>
      <c r="C12" s="51">
        <v>350</v>
      </c>
      <c r="D12" s="51">
        <v>280</v>
      </c>
    </row>
    <row r="13" spans="2:6" s="53" customFormat="1" ht="18.75" x14ac:dyDescent="0.3">
      <c r="B13" s="48" t="s">
        <v>92</v>
      </c>
      <c r="C13" s="52">
        <f>SUM(C6:C12)</f>
        <v>10640</v>
      </c>
      <c r="D13" s="52">
        <f>SUM(D6:D12)</f>
        <v>9730</v>
      </c>
      <c r="E13" s="48"/>
      <c r="F13" s="48"/>
    </row>
    <row r="14" spans="2:6" x14ac:dyDescent="0.25">
      <c r="C14" s="51"/>
      <c r="D14" s="51"/>
    </row>
    <row r="15" spans="2:6" x14ac:dyDescent="0.25">
      <c r="B15" s="50" t="s">
        <v>142</v>
      </c>
      <c r="C15" s="51"/>
      <c r="D15" s="51"/>
    </row>
    <row r="16" spans="2:6" x14ac:dyDescent="0.25">
      <c r="B16" s="48" t="s">
        <v>46</v>
      </c>
      <c r="C16" s="51">
        <v>2800</v>
      </c>
      <c r="D16" s="51">
        <v>2100</v>
      </c>
    </row>
    <row r="17" spans="1:6" x14ac:dyDescent="0.25">
      <c r="B17" s="48" t="s">
        <v>177</v>
      </c>
      <c r="C17" s="51">
        <v>70</v>
      </c>
      <c r="D17" s="51">
        <v>0</v>
      </c>
    </row>
    <row r="18" spans="1:6" x14ac:dyDescent="0.25">
      <c r="B18" s="48" t="s">
        <v>47</v>
      </c>
      <c r="C18" s="51">
        <v>1890</v>
      </c>
      <c r="D18" s="51">
        <v>1645</v>
      </c>
    </row>
    <row r="19" spans="1:6" x14ac:dyDescent="0.25">
      <c r="B19" s="48" t="s">
        <v>64</v>
      </c>
      <c r="C19" s="51">
        <v>210</v>
      </c>
      <c r="D19" s="51">
        <v>140</v>
      </c>
    </row>
    <row r="20" spans="1:6" x14ac:dyDescent="0.25">
      <c r="B20" s="48" t="s">
        <v>144</v>
      </c>
      <c r="C20" s="51">
        <v>1575</v>
      </c>
      <c r="D20" s="51">
        <v>1750</v>
      </c>
    </row>
    <row r="21" spans="1:6" x14ac:dyDescent="0.25">
      <c r="B21" s="48" t="s">
        <v>52</v>
      </c>
      <c r="C21" s="51">
        <v>770</v>
      </c>
      <c r="D21" s="51">
        <v>665</v>
      </c>
    </row>
    <row r="22" spans="1:6" x14ac:dyDescent="0.25">
      <c r="B22" s="48" t="s">
        <v>53</v>
      </c>
      <c r="C22" s="51">
        <v>2660</v>
      </c>
      <c r="D22" s="51">
        <v>2520</v>
      </c>
    </row>
    <row r="23" spans="1:6" x14ac:dyDescent="0.25">
      <c r="B23" s="48" t="s">
        <v>54</v>
      </c>
      <c r="C23" s="51">
        <v>175</v>
      </c>
      <c r="D23" s="51">
        <v>490</v>
      </c>
    </row>
    <row r="24" spans="1:6" x14ac:dyDescent="0.25">
      <c r="B24" s="48" t="s">
        <v>21</v>
      </c>
      <c r="C24" s="51">
        <v>210</v>
      </c>
      <c r="D24" s="51">
        <v>210</v>
      </c>
    </row>
    <row r="25" spans="1:6" x14ac:dyDescent="0.25">
      <c r="B25" s="48" t="s">
        <v>242</v>
      </c>
      <c r="C25" s="51">
        <v>280</v>
      </c>
      <c r="D25" s="51">
        <v>210</v>
      </c>
    </row>
    <row r="26" spans="1:6" s="53" customFormat="1" ht="18.75" x14ac:dyDescent="0.3">
      <c r="A26" s="48"/>
      <c r="B26" s="48" t="s">
        <v>101</v>
      </c>
      <c r="C26" s="52">
        <f>SUM(C16:C25)</f>
        <v>10640</v>
      </c>
      <c r="D26" s="52">
        <f>SUM(D16:D25)</f>
        <v>9730</v>
      </c>
      <c r="E26" s="48"/>
      <c r="F26" s="48"/>
    </row>
    <row r="29" spans="1:6" x14ac:dyDescent="0.25">
      <c r="B29" s="164" t="s">
        <v>241</v>
      </c>
    </row>
    <row r="30" spans="1:6" x14ac:dyDescent="0.25">
      <c r="A30" s="48" t="s">
        <v>153</v>
      </c>
      <c r="B30" s="47" t="s">
        <v>154</v>
      </c>
      <c r="C30" s="49" t="s">
        <v>137</v>
      </c>
      <c r="D30" s="49" t="s">
        <v>138</v>
      </c>
    </row>
    <row r="31" spans="1:6" x14ac:dyDescent="0.25">
      <c r="B31" s="48" t="s">
        <v>25</v>
      </c>
      <c r="C31" s="51">
        <f>C7+C8</f>
        <v>4970</v>
      </c>
      <c r="D31" s="51">
        <f>D7+D8</f>
        <v>4760</v>
      </c>
    </row>
    <row r="32" spans="1:6" x14ac:dyDescent="0.25">
      <c r="B32" s="48" t="s">
        <v>35</v>
      </c>
      <c r="C32" s="51">
        <f>C9+C10+C11+C12</f>
        <v>5670</v>
      </c>
      <c r="D32" s="51">
        <f>D9+D10+D11+D12</f>
        <v>4970</v>
      </c>
    </row>
    <row r="33" spans="1:12" s="64" customFormat="1" ht="20.25" x14ac:dyDescent="0.3">
      <c r="A33" s="48"/>
      <c r="B33" s="48" t="s">
        <v>155</v>
      </c>
      <c r="C33" s="52">
        <f>SUM(C31:C32)</f>
        <v>10640</v>
      </c>
      <c r="D33" s="52">
        <f>SUM(D31:D32)</f>
        <v>9730</v>
      </c>
      <c r="E33" s="48"/>
      <c r="F33" s="48"/>
      <c r="G33" s="48"/>
      <c r="H33" s="48"/>
      <c r="I33" s="48"/>
      <c r="J33" s="48"/>
      <c r="K33" s="48"/>
      <c r="L33" s="48"/>
    </row>
    <row r="35" spans="1:12" x14ac:dyDescent="0.25">
      <c r="B35" s="48" t="s">
        <v>45</v>
      </c>
      <c r="C35" s="51">
        <f>SUM(C16:C18)</f>
        <v>4760</v>
      </c>
      <c r="D35" s="51">
        <f>SUM(D16:D18)</f>
        <v>3745</v>
      </c>
    </row>
    <row r="36" spans="1:12" x14ac:dyDescent="0.25">
      <c r="B36" s="48" t="s">
        <v>146</v>
      </c>
      <c r="C36" s="51">
        <f>SUM(C19:C20)</f>
        <v>1785</v>
      </c>
      <c r="D36" s="51">
        <f>SUM(D19:D20)</f>
        <v>1890</v>
      </c>
    </row>
    <row r="37" spans="1:12" x14ac:dyDescent="0.25">
      <c r="B37" s="48" t="s">
        <v>100</v>
      </c>
      <c r="C37" s="51">
        <f>SUM(C21:C25)</f>
        <v>4095</v>
      </c>
      <c r="D37" s="51">
        <f>SUM(D21:D25)</f>
        <v>4095</v>
      </c>
    </row>
    <row r="38" spans="1:12" s="64" customFormat="1" ht="20.25" x14ac:dyDescent="0.3">
      <c r="A38" s="48"/>
      <c r="B38" s="48" t="s">
        <v>155</v>
      </c>
      <c r="C38" s="52">
        <f>SUM(C35:C37)</f>
        <v>10640</v>
      </c>
      <c r="D38" s="52">
        <f>SUM(D35:D37)</f>
        <v>9730</v>
      </c>
      <c r="E38" s="48"/>
      <c r="F38" s="48"/>
      <c r="G38" s="48"/>
      <c r="H38" s="48"/>
      <c r="I38" s="48"/>
      <c r="J38" s="48"/>
      <c r="K38" s="48"/>
      <c r="L38" s="48"/>
    </row>
    <row r="40" spans="1:12" x14ac:dyDescent="0.25">
      <c r="B40" s="48" t="s">
        <v>158</v>
      </c>
      <c r="C40" s="65">
        <f>C35/C38</f>
        <v>0.44736842105263158</v>
      </c>
      <c r="D40" s="65">
        <f>D35/D38</f>
        <v>0.38489208633093525</v>
      </c>
    </row>
    <row r="41" spans="1:12" x14ac:dyDescent="0.25">
      <c r="B41" s="48" t="s">
        <v>156</v>
      </c>
      <c r="C41" s="51">
        <f>C32-C37</f>
        <v>1575</v>
      </c>
      <c r="D41" s="51">
        <f>D32-D37</f>
        <v>875</v>
      </c>
    </row>
    <row r="42" spans="1:12" x14ac:dyDescent="0.25">
      <c r="B42" s="48" t="s">
        <v>157</v>
      </c>
      <c r="C42" s="65">
        <f>C41/C9</f>
        <v>0.59210526315789469</v>
      </c>
      <c r="D42" s="65">
        <f>D41/D9</f>
        <v>0.41666666666666669</v>
      </c>
    </row>
    <row r="43" spans="1:12" x14ac:dyDescent="0.25">
      <c r="B43" s="48" t="s">
        <v>159</v>
      </c>
      <c r="C43" s="66">
        <f>(C36+C37)/C35</f>
        <v>1.2352941176470589</v>
      </c>
      <c r="D43" s="66">
        <f>(D36+D37)/D35</f>
        <v>1.5981308411214954</v>
      </c>
    </row>
    <row r="44" spans="1:12" x14ac:dyDescent="0.25">
      <c r="B44" s="48" t="s">
        <v>160</v>
      </c>
      <c r="C44" s="66">
        <f>C31/(C36+C35)</f>
        <v>0.75935828877005351</v>
      </c>
      <c r="D44" s="66">
        <f>D31/(D36+D35)</f>
        <v>0.84472049689440998</v>
      </c>
    </row>
    <row r="45" spans="1:12" x14ac:dyDescent="0.25">
      <c r="B45" s="48" t="s">
        <v>161</v>
      </c>
      <c r="C45" s="66">
        <f>C32/C37</f>
        <v>1.3846153846153846</v>
      </c>
      <c r="D45" s="66">
        <f>D32/D37</f>
        <v>1.2136752136752136</v>
      </c>
    </row>
    <row r="47" spans="1:12" x14ac:dyDescent="0.25">
      <c r="B47" s="47" t="s">
        <v>145</v>
      </c>
    </row>
    <row r="48" spans="1:12" x14ac:dyDescent="0.25">
      <c r="B48" s="59" t="s">
        <v>151</v>
      </c>
      <c r="C48" s="205" t="s">
        <v>97</v>
      </c>
      <c r="D48" s="206"/>
      <c r="E48" s="206" t="s">
        <v>45</v>
      </c>
      <c r="F48" s="206"/>
      <c r="G48" s="206" t="s">
        <v>146</v>
      </c>
      <c r="H48" s="206"/>
      <c r="I48" s="206" t="s">
        <v>100</v>
      </c>
      <c r="J48" s="206"/>
    </row>
    <row r="49" spans="2:10" x14ac:dyDescent="0.25">
      <c r="B49" s="54"/>
      <c r="C49" s="55" t="s">
        <v>147</v>
      </c>
      <c r="D49" s="55" t="s">
        <v>148</v>
      </c>
      <c r="E49" s="55" t="s">
        <v>147</v>
      </c>
      <c r="F49" s="55" t="s">
        <v>148</v>
      </c>
      <c r="G49" s="55" t="s">
        <v>147</v>
      </c>
      <c r="H49" s="55" t="s">
        <v>148</v>
      </c>
      <c r="I49" s="55" t="s">
        <v>147</v>
      </c>
      <c r="J49" s="55" t="s">
        <v>148</v>
      </c>
    </row>
    <row r="50" spans="2:10" x14ac:dyDescent="0.25">
      <c r="B50" s="56" t="s">
        <v>25</v>
      </c>
      <c r="C50" s="56">
        <f>D7+D8</f>
        <v>4760</v>
      </c>
      <c r="D50" s="60">
        <f>C50/C54</f>
        <v>0.48920863309352519</v>
      </c>
      <c r="E50" s="56">
        <f>E54</f>
        <v>3745</v>
      </c>
      <c r="F50" s="60">
        <f>E50/C50</f>
        <v>0.78676470588235292</v>
      </c>
      <c r="G50" s="56">
        <f>C50-E50</f>
        <v>1015</v>
      </c>
      <c r="H50" s="60">
        <f>G50/C50</f>
        <v>0.21323529411764705</v>
      </c>
      <c r="I50" s="56"/>
      <c r="J50" s="56"/>
    </row>
    <row r="51" spans="2:10" x14ac:dyDescent="0.25">
      <c r="B51" s="57" t="s">
        <v>149</v>
      </c>
      <c r="C51" s="57">
        <f>D9</f>
        <v>2100</v>
      </c>
      <c r="D51" s="61">
        <f>C51/$C$54</f>
        <v>0.21582733812949639</v>
      </c>
      <c r="E51" s="57"/>
      <c r="F51" s="57"/>
      <c r="G51" s="57">
        <f>G54-G50</f>
        <v>875</v>
      </c>
      <c r="H51" s="61">
        <f>G51/C51</f>
        <v>0.41666666666666669</v>
      </c>
      <c r="I51" s="57">
        <f>C51-G51</f>
        <v>1225</v>
      </c>
      <c r="J51" s="61">
        <f>I51/C51</f>
        <v>0.58333333333333337</v>
      </c>
    </row>
    <row r="52" spans="2:10" x14ac:dyDescent="0.25">
      <c r="B52" s="57" t="s">
        <v>150</v>
      </c>
      <c r="C52" s="57">
        <f>D10+D11+D12</f>
        <v>2870</v>
      </c>
      <c r="D52" s="61">
        <f t="shared" ref="D52:D54" si="0">C52/$C$54</f>
        <v>0.29496402877697842</v>
      </c>
      <c r="E52" s="57"/>
      <c r="F52" s="57"/>
      <c r="G52" s="57"/>
      <c r="H52" s="58"/>
      <c r="I52" s="57">
        <f>I54-I51</f>
        <v>2870</v>
      </c>
      <c r="J52" s="61">
        <f>I52/C52</f>
        <v>1</v>
      </c>
    </row>
    <row r="53" spans="2:10" x14ac:dyDescent="0.25">
      <c r="B53" s="56" t="s">
        <v>42</v>
      </c>
      <c r="C53" s="56">
        <f>SUM(C51:C52)</f>
        <v>4970</v>
      </c>
      <c r="D53" s="60">
        <f t="shared" si="0"/>
        <v>0.51079136690647486</v>
      </c>
      <c r="E53" s="56"/>
      <c r="F53" s="56"/>
      <c r="G53" s="56">
        <f>SUM(G51:G52)</f>
        <v>875</v>
      </c>
      <c r="H53" s="60">
        <f>G53/C53</f>
        <v>0.176056338028169</v>
      </c>
      <c r="I53" s="56">
        <f>SUM(I51:I52)</f>
        <v>4095</v>
      </c>
      <c r="J53" s="60">
        <f>I53/C53</f>
        <v>0.823943661971831</v>
      </c>
    </row>
    <row r="54" spans="2:10" x14ac:dyDescent="0.25">
      <c r="B54" s="56" t="s">
        <v>23</v>
      </c>
      <c r="C54" s="56">
        <f>C50+C53</f>
        <v>9730</v>
      </c>
      <c r="D54" s="60">
        <f t="shared" si="0"/>
        <v>1</v>
      </c>
      <c r="E54" s="56">
        <f>D16+D18</f>
        <v>3745</v>
      </c>
      <c r="F54" s="60">
        <f>E54/C54</f>
        <v>0.38489208633093525</v>
      </c>
      <c r="G54" s="56">
        <f>D19+D20</f>
        <v>1890</v>
      </c>
      <c r="H54" s="60">
        <f>G54/C54</f>
        <v>0.19424460431654678</v>
      </c>
      <c r="I54" s="56">
        <f>D21+D22+D23+D24+D25</f>
        <v>4095</v>
      </c>
      <c r="J54" s="60">
        <f>I54/C54</f>
        <v>0.42086330935251798</v>
      </c>
    </row>
    <row r="57" spans="2:10" x14ac:dyDescent="0.25">
      <c r="B57" s="59" t="s">
        <v>152</v>
      </c>
      <c r="C57" s="205" t="s">
        <v>97</v>
      </c>
      <c r="D57" s="206"/>
      <c r="E57" s="206" t="s">
        <v>45</v>
      </c>
      <c r="F57" s="206"/>
      <c r="G57" s="206" t="s">
        <v>146</v>
      </c>
      <c r="H57" s="206"/>
      <c r="I57" s="206" t="s">
        <v>100</v>
      </c>
      <c r="J57" s="206"/>
    </row>
    <row r="58" spans="2:10" x14ac:dyDescent="0.25">
      <c r="B58" s="54"/>
      <c r="C58" s="55" t="s">
        <v>147</v>
      </c>
      <c r="D58" s="55" t="s">
        <v>148</v>
      </c>
      <c r="E58" s="55" t="s">
        <v>147</v>
      </c>
      <c r="F58" s="55" t="s">
        <v>148</v>
      </c>
      <c r="G58" s="55" t="s">
        <v>147</v>
      </c>
      <c r="H58" s="55" t="s">
        <v>148</v>
      </c>
      <c r="I58" s="55" t="s">
        <v>147</v>
      </c>
      <c r="J58" s="55" t="s">
        <v>148</v>
      </c>
    </row>
    <row r="59" spans="2:10" x14ac:dyDescent="0.25">
      <c r="B59" s="56" t="s">
        <v>25</v>
      </c>
      <c r="C59" s="56">
        <f>C7+C8</f>
        <v>4970</v>
      </c>
      <c r="D59" s="60">
        <f>C59/$C$63</f>
        <v>0.46710526315789475</v>
      </c>
      <c r="E59" s="56">
        <f>E63</f>
        <v>4760</v>
      </c>
      <c r="F59" s="60">
        <f>E59/C59</f>
        <v>0.95774647887323938</v>
      </c>
      <c r="G59" s="56">
        <f>C59-E59</f>
        <v>210</v>
      </c>
      <c r="H59" s="60">
        <f>G59/C59</f>
        <v>4.2253521126760563E-2</v>
      </c>
      <c r="I59" s="56"/>
      <c r="J59" s="56"/>
    </row>
    <row r="60" spans="2:10" x14ac:dyDescent="0.25">
      <c r="B60" s="57" t="s">
        <v>149</v>
      </c>
      <c r="C60" s="57">
        <f>C9</f>
        <v>2660</v>
      </c>
      <c r="D60" s="62">
        <f t="shared" ref="D60:D63" si="1">C60/$C$63</f>
        <v>0.25</v>
      </c>
      <c r="E60" s="57"/>
      <c r="F60" s="57"/>
      <c r="G60" s="57">
        <f>G63-G59</f>
        <v>1575</v>
      </c>
      <c r="H60" s="61">
        <f>G60/C60</f>
        <v>0.59210526315789469</v>
      </c>
      <c r="I60" s="57">
        <f>C60-G60</f>
        <v>1085</v>
      </c>
      <c r="J60" s="61">
        <f>I60/C60</f>
        <v>0.40789473684210525</v>
      </c>
    </row>
    <row r="61" spans="2:10" x14ac:dyDescent="0.25">
      <c r="B61" s="57" t="s">
        <v>150</v>
      </c>
      <c r="C61" s="57">
        <f>C10+C11+C12</f>
        <v>3010</v>
      </c>
      <c r="D61" s="63">
        <f t="shared" si="1"/>
        <v>0.28289473684210525</v>
      </c>
      <c r="E61" s="57"/>
      <c r="F61" s="57"/>
      <c r="G61" s="57"/>
      <c r="H61" s="58"/>
      <c r="I61" s="57">
        <f>I63-I60</f>
        <v>3010</v>
      </c>
      <c r="J61" s="61">
        <f>I61/C61</f>
        <v>1</v>
      </c>
    </row>
    <row r="62" spans="2:10" x14ac:dyDescent="0.25">
      <c r="B62" s="56" t="s">
        <v>42</v>
      </c>
      <c r="C62" s="56">
        <f>SUM(C60:C61)</f>
        <v>5670</v>
      </c>
      <c r="D62" s="60">
        <f t="shared" si="1"/>
        <v>0.53289473684210531</v>
      </c>
      <c r="E62" s="56"/>
      <c r="F62" s="56"/>
      <c r="G62" s="56">
        <f>SUM(G60:G61)</f>
        <v>1575</v>
      </c>
      <c r="H62" s="60">
        <f>G62/C62</f>
        <v>0.27777777777777779</v>
      </c>
      <c r="I62" s="56">
        <f>SUM(I60:I61)</f>
        <v>4095</v>
      </c>
      <c r="J62" s="60">
        <f>I62/C62</f>
        <v>0.72222222222222221</v>
      </c>
    </row>
    <row r="63" spans="2:10" x14ac:dyDescent="0.25">
      <c r="B63" s="56" t="s">
        <v>23</v>
      </c>
      <c r="C63" s="56">
        <f>C59+C62</f>
        <v>10640</v>
      </c>
      <c r="D63" s="60">
        <f t="shared" si="1"/>
        <v>1</v>
      </c>
      <c r="E63" s="56">
        <f>C16+C17+C18</f>
        <v>4760</v>
      </c>
      <c r="F63" s="60">
        <f>E63/C63</f>
        <v>0.44736842105263158</v>
      </c>
      <c r="G63" s="56">
        <f>SUM(C19:C20)</f>
        <v>1785</v>
      </c>
      <c r="H63" s="60">
        <f>G63/C63</f>
        <v>0.16776315789473684</v>
      </c>
      <c r="I63" s="56">
        <f>SUM(C21:C25)</f>
        <v>4095</v>
      </c>
      <c r="J63" s="60">
        <f>I63/C63</f>
        <v>0.38486842105263158</v>
      </c>
    </row>
    <row r="65" spans="1:2" x14ac:dyDescent="0.25">
      <c r="A65" s="48" t="s">
        <v>162</v>
      </c>
      <c r="B65" s="48" t="s">
        <v>243</v>
      </c>
    </row>
    <row r="66" spans="1:2" x14ac:dyDescent="0.25">
      <c r="B66" s="48" t="s">
        <v>273</v>
      </c>
    </row>
    <row r="67" spans="1:2" x14ac:dyDescent="0.25">
      <c r="B67" s="48" t="s">
        <v>244</v>
      </c>
    </row>
    <row r="68" spans="1:2" x14ac:dyDescent="0.25">
      <c r="B68" s="48" t="s">
        <v>245</v>
      </c>
    </row>
    <row r="70" spans="1:2" x14ac:dyDescent="0.25">
      <c r="B70" s="48" t="s">
        <v>246</v>
      </c>
    </row>
    <row r="71" spans="1:2" x14ac:dyDescent="0.25">
      <c r="B71" s="48" t="s">
        <v>247</v>
      </c>
    </row>
    <row r="73" spans="1:2" x14ac:dyDescent="0.25">
      <c r="B73" s="48" t="s">
        <v>248</v>
      </c>
    </row>
    <row r="74" spans="1:2" x14ac:dyDescent="0.25">
      <c r="B74" s="48" t="s">
        <v>274</v>
      </c>
    </row>
    <row r="75" spans="1:2" x14ac:dyDescent="0.25">
      <c r="B75" s="48" t="s">
        <v>275</v>
      </c>
    </row>
    <row r="77" spans="1:2" x14ac:dyDescent="0.25">
      <c r="B77" s="48" t="s">
        <v>249</v>
      </c>
    </row>
    <row r="78" spans="1:2" x14ac:dyDescent="0.25">
      <c r="B78" s="48" t="s">
        <v>250</v>
      </c>
    </row>
    <row r="80" spans="1:2" x14ac:dyDescent="0.25">
      <c r="B80" s="48" t="s">
        <v>251</v>
      </c>
    </row>
    <row r="81" spans="2:2" x14ac:dyDescent="0.25">
      <c r="B81" s="48" t="s">
        <v>252</v>
      </c>
    </row>
    <row r="83" spans="2:2" x14ac:dyDescent="0.25">
      <c r="B83" s="48" t="s">
        <v>253</v>
      </c>
    </row>
    <row r="84" spans="2:2" x14ac:dyDescent="0.25">
      <c r="B84" s="48" t="s">
        <v>276</v>
      </c>
    </row>
    <row r="85" spans="2:2" x14ac:dyDescent="0.25">
      <c r="B85" s="48" t="s">
        <v>277</v>
      </c>
    </row>
  </sheetData>
  <mergeCells count="8">
    <mergeCell ref="C48:D48"/>
    <mergeCell ref="E48:F48"/>
    <mergeCell ref="G48:H48"/>
    <mergeCell ref="I48:J48"/>
    <mergeCell ref="C57:D57"/>
    <mergeCell ref="E57:F57"/>
    <mergeCell ref="G57:H57"/>
    <mergeCell ref="I57:J57"/>
  </mergeCells>
  <pageMargins left="0.39370078740157483" right="0.39370078740157483" top="0.98425196850393704" bottom="0.98425196850393704" header="0.51181102362204722" footer="0.51181102362204722"/>
  <pageSetup paperSize="9" orientation="landscape" horizontalDpi="4294967292" r:id="rId1"/>
  <headerFooter alignWithMargins="0"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1</vt:i4>
      </vt:variant>
    </vt:vector>
  </HeadingPairs>
  <TitlesOfParts>
    <vt:vector size="11" baseType="lpstr">
      <vt:lpstr>Resultat</vt:lpstr>
      <vt:lpstr>Balanse</vt:lpstr>
      <vt:lpstr>7.1 </vt:lpstr>
      <vt:lpstr>7.2 </vt:lpstr>
      <vt:lpstr>7.3 - 7.4</vt:lpstr>
      <vt:lpstr>7.5</vt:lpstr>
      <vt:lpstr>7.6</vt:lpstr>
      <vt:lpstr>7.7</vt:lpstr>
      <vt:lpstr>7.8</vt:lpstr>
      <vt:lpstr>7.9</vt:lpstr>
      <vt:lpstr>'7.7'!Utskriftsområde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Hansen</dc:creator>
  <cp:lastModifiedBy>Øystein Hansen</cp:lastModifiedBy>
  <cp:lastPrinted>2021-08-18T15:55:18Z</cp:lastPrinted>
  <dcterms:created xsi:type="dcterms:W3CDTF">1997-01-16T18:32:43Z</dcterms:created>
  <dcterms:modified xsi:type="dcterms:W3CDTF">2022-01-09T18:00:46Z</dcterms:modified>
</cp:coreProperties>
</file>