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T-kontoer\"/>
    </mc:Choice>
  </mc:AlternateContent>
  <xr:revisionPtr revIDLastSave="0" documentId="13_ncr:1_{5E3F8E8C-1F17-4871-A50D-600A9E376732}" xr6:coauthVersionLast="47" xr6:coauthVersionMax="47" xr10:uidLastSave="{00000000-0000-0000-0000-000000000000}"/>
  <bookViews>
    <workbookView xWindow="1950" yWindow="1950" windowWidth="23355" windowHeight="12630" xr2:uid="{00000000-000D-0000-FFFF-FFFF00000000}"/>
  </bookViews>
  <sheets>
    <sheet name="12.1 - 12.4" sheetId="1" r:id="rId1"/>
    <sheet name="12.5 - 12-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2" l="1"/>
  <c r="E80" i="2"/>
  <c r="E66" i="2"/>
  <c r="E67" i="2" s="1"/>
  <c r="E70" i="2" s="1"/>
  <c r="E61" i="2"/>
  <c r="E36" i="2"/>
  <c r="E40" i="2" s="1"/>
  <c r="F36" i="2"/>
  <c r="F40" i="2" s="1"/>
  <c r="G36" i="2"/>
  <c r="G40" i="2" s="1"/>
  <c r="D36" i="2"/>
  <c r="D40" i="2" s="1"/>
  <c r="G14" i="2"/>
  <c r="G5" i="2"/>
  <c r="G13" i="2"/>
  <c r="G9" i="2"/>
  <c r="G38" i="1"/>
  <c r="G37" i="1"/>
  <c r="F80" i="1"/>
  <c r="G80" i="1"/>
  <c r="E80" i="1"/>
  <c r="G11" i="2" l="1"/>
  <c r="G19" i="2" s="1"/>
  <c r="G17" i="2"/>
  <c r="H40" i="2"/>
  <c r="E42" i="2" s="1"/>
  <c r="E44" i="2" s="1"/>
  <c r="E69" i="2" s="1"/>
  <c r="E71" i="2" s="1"/>
</calcChain>
</file>

<file path=xl/sharedStrings.xml><?xml version="1.0" encoding="utf-8"?>
<sst xmlns="http://schemas.openxmlformats.org/spreadsheetml/2006/main" count="157" uniqueCount="131">
  <si>
    <t>Oppgave 12.1</t>
  </si>
  <si>
    <t>a)</t>
  </si>
  <si>
    <t>Virkelig verdi på børsnoterte aksjer er børskursen på det aktuelle tidspunktet.</t>
  </si>
  <si>
    <t>20 000 aksjer i Norsk Hydro ASA per 31.12.20x1 til kurs 60 har en virkelig verdi</t>
  </si>
  <si>
    <r>
      <t xml:space="preserve">på kr (20 000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60) = kr 1 200 000</t>
    </r>
  </si>
  <si>
    <t>b)</t>
  </si>
  <si>
    <r>
      <t xml:space="preserve">på kr (20 000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50) = kr 1 000 000</t>
    </r>
  </si>
  <si>
    <t>20 000 aksjer i Norsk Hydro ASA per 31.1.20x2 til kurs 50 har en virkelig verdi</t>
  </si>
  <si>
    <t>Oppgave 12.3</t>
  </si>
  <si>
    <t xml:space="preserve">En kjøper som ønsker å overta alle aksjene i et børsnotert selskap, må sikre seg at </t>
  </si>
  <si>
    <t>et overveldende flertall av aksjonærene er villig til å selge. Det er ikke uvanlig at et</t>
  </si>
  <si>
    <t>foretak som ønsker å overta et annet foretak, byr 25–30 % over børskurs. Det kan</t>
  </si>
  <si>
    <t>være mange årsaker til det. Aksjonærer som kjøper store aksjeposter, er villige til å</t>
  </si>
  <si>
    <t>betale en høyrere pris, en kontrollpremie, for å oppnå innflytelse i selskapet. Kjøperen</t>
  </si>
  <si>
    <t>ser gevinster ved oppkjøpet som ikke er reflektert i nåværende kurs, og er derfor</t>
  </si>
  <si>
    <t>eller markedsmessige gevinster. Kursen som benyttes i et tilbud, er så høy at man tror</t>
  </si>
  <si>
    <t>at nåværende aksjonærer vil selge.</t>
  </si>
  <si>
    <t>c)</t>
  </si>
  <si>
    <t>Forholdet mellom børsverdi og resultatet etter skatt (P/E, Price/Earning) i det</t>
  </si>
  <si>
    <t>børsnoterte selskapet: 248 000 000 : 31 000 000 = 8</t>
  </si>
  <si>
    <t>Tilnærmet markedsverdi for Nautilus ASA vil ut fra samme P/E være</t>
  </si>
  <si>
    <r>
      <t xml:space="preserve">kr 20 000 000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 = kr 160 000 000 (160 millioner)</t>
    </r>
  </si>
  <si>
    <t>d)</t>
  </si>
  <si>
    <t>Markedsverdien som er beregnet i c er forbundet med stor usikkerhet. Selv om selskapene</t>
  </si>
  <si>
    <t>er i samme bransje, kan det være store forskjeller mellom dem som gjør sammenligning</t>
  </si>
  <si>
    <t>vanskelig. Et børsnotert selskap er lettere å selge. Prisen på et selskap som ikke er</t>
  </si>
  <si>
    <t>børsnotert, vil derfor ofte være noe lavere. Beregningen gir i beste fall en</t>
  </si>
  <si>
    <t>antydning om markedsverdien.</t>
  </si>
  <si>
    <t>Oppgave 12.4</t>
  </si>
  <si>
    <t>År</t>
  </si>
  <si>
    <t>Bokført resultat</t>
  </si>
  <si>
    <t>Endring i skjulte reserver</t>
  </si>
  <si>
    <t>Korrigert resultat</t>
  </si>
  <si>
    <t>Budsjett</t>
  </si>
  <si>
    <t>Vekter</t>
  </si>
  <si>
    <r>
      <t xml:space="preserve">Gjennomsnittlig resultat: kr (50 000 + 34 000 + 70 000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 + 80 000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2) : 6 = kr 64 000</t>
    </r>
  </si>
  <si>
    <t>Avkastningsverdien: kr 64 000 : 0,12 = kr 533 333, som vi avrunder til kr 533 000</t>
  </si>
  <si>
    <t xml:space="preserve">Verdien bør oppgis som et intervall. I dette tilfellet er det naturlig å beregne </t>
  </si>
  <si>
    <t>avkastningsverdien basert på pessimistiske og optimistiske forutsetninger i</t>
  </si>
  <si>
    <t>avkastningskravet og i vektingen av de ulike årene.</t>
  </si>
  <si>
    <t>Beregning av avkastningsverdien bygger på en antakelse om at historisk inntjening</t>
  </si>
  <si>
    <t>sier noe om inntjeningen i fremtiden. At den endelige prisen ofte avviker fra</t>
  </si>
  <si>
    <t>avkatningsverdien, skyldes at historisk inntjening i mange tilfeller ikke gir god</t>
  </si>
  <si>
    <t>indikasjon på fremtidig inntjening. Dessuten spiller partenes individuelle forhold</t>
  </si>
  <si>
    <t>en avgjørende rolle. Slik forhold kan være forhandlingsstyrke, økonomisk evne og</t>
  </si>
  <si>
    <t>interesse for transaksjonen.</t>
  </si>
  <si>
    <t>Verdien av en bedrift er altså langt fra bare et spørsmål om matematiske beregninger.</t>
  </si>
  <si>
    <t>Oppgave 12.2</t>
  </si>
  <si>
    <t>Vi har ikke tilgang til markedspris for tilsvarende bygg, men vi kan anslå verdien ut fra</t>
  </si>
  <si>
    <t>Bygg som har en langsiktig leiekontrakt, omsettes til en høyere verdi fordi fremtidig</t>
  </si>
  <si>
    <r>
      <t>Årlig leie: 1 200 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à kr 500 = kr 600 000</t>
    </r>
  </si>
  <si>
    <t>Avkastningskrav 7,5 %: kr 600 000 : 0,075 =</t>
  </si>
  <si>
    <t>Avkastningskrav 8,2 %: kr 600 000 : 0,082 =</t>
  </si>
  <si>
    <t>Verdsetting:</t>
  </si>
  <si>
    <t>mer om beliggenhet og teknisk standard på bygget.</t>
  </si>
  <si>
    <r>
      <t xml:space="preserve">den statistikken som foreligger. Virkelig verdi ligger mellom kr 4 800 000 (kr 4 000 </t>
    </r>
    <r>
      <rPr>
        <sz val="12"/>
        <color theme="1"/>
        <rFont val="Calibri"/>
        <family val="2"/>
      </rPr>
      <t>∙</t>
    </r>
  </si>
  <si>
    <r>
      <t xml:space="preserve">1 200) og kr 7 200 000 (kr 6 000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1 200). For et mer presist anslag må vi vite </t>
    </r>
  </si>
  <si>
    <t>mellom 7,3 millioner og 8 millioner (se beregning nedenfor).</t>
  </si>
  <si>
    <t xml:space="preserve">kontantstrøm har mindre risiko. Med den nye informasjonen kan vi anslå verdien til </t>
  </si>
  <si>
    <t>Oppgave 12.5</t>
  </si>
  <si>
    <t>Eiendeler:</t>
  </si>
  <si>
    <r>
      <t xml:space="preserve">Patentrettighet (nåverdi av 20 000 i 4 år = 20 000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3,1699) =</t>
    </r>
  </si>
  <si>
    <t xml:space="preserve"> avrundet</t>
  </si>
  <si>
    <t>(nåverdi basert på konstant kontantstrøm for all fremtid)</t>
  </si>
  <si>
    <t>Maskin</t>
  </si>
  <si>
    <t>Varelager vurderes til gjenanskaffelsesverdi</t>
  </si>
  <si>
    <t>Kundefordringer: 445 000 + 55 000 – 33 000 =</t>
  </si>
  <si>
    <t>Bankinnskudd</t>
  </si>
  <si>
    <t>Sum eiendeler</t>
  </si>
  <si>
    <r>
      <t xml:space="preserve">Valutalån: 30 000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10 =</t>
    </r>
  </si>
  <si>
    <t>Leverandørgjeld</t>
  </si>
  <si>
    <t>Annen kortsiktig gjeld</t>
  </si>
  <si>
    <t>Sum gjeld</t>
  </si>
  <si>
    <t>Substansverdi av egenkapitalen</t>
  </si>
  <si>
    <r>
      <t xml:space="preserve">Ved beregning av </t>
    </r>
    <r>
      <rPr>
        <i/>
        <sz val="12"/>
        <color theme="1"/>
        <rFont val="Times New Roman"/>
        <family val="1"/>
      </rPr>
      <t xml:space="preserve">substansverdien </t>
    </r>
    <r>
      <rPr>
        <sz val="12"/>
        <color theme="1"/>
        <rFont val="Times New Roman"/>
        <family val="1"/>
      </rPr>
      <t>legger vi til grunn virkelig verdi av de enkelte</t>
    </r>
  </si>
  <si>
    <t>eiendels- og gjeldspostene.</t>
  </si>
  <si>
    <r>
      <t xml:space="preserve">Totalverdien </t>
    </r>
    <r>
      <rPr>
        <sz val="12"/>
        <color theme="1"/>
        <rFont val="Times New Roman"/>
        <family val="1"/>
      </rPr>
      <t>av foretaket inkluderer verdien som finnes i tillegg til verdien av</t>
    </r>
  </si>
  <si>
    <t>eiendeler minus gjeld. Denne verdien kaller vi goodwill. Mange andre faktorer enn</t>
  </si>
  <si>
    <t>eiendeler bidrar til inntjeningen i foretaket. Eksempler: dyktige ansatte, en gunstig</t>
  </si>
  <si>
    <r>
      <t>geografisk lokalisering, godt renomm</t>
    </r>
    <r>
      <rPr>
        <sz val="12"/>
        <color theme="1"/>
        <rFont val="Calibri"/>
        <family val="2"/>
      </rPr>
      <t>é etc.</t>
    </r>
    <r>
      <rPr>
        <sz val="12"/>
        <color theme="1"/>
        <rFont val="Times New Roman"/>
        <family val="1"/>
      </rPr>
      <t xml:space="preserve"> Totalverdien beregner vi ut fra</t>
    </r>
  </si>
  <si>
    <t>metoden for avkastningsverdi.</t>
  </si>
  <si>
    <t>Bygning: (360 000 – 160 000) : 0,10 =</t>
  </si>
  <si>
    <t>Annen langsiktig gjeld: 1 175 000 – 280 000 =</t>
  </si>
  <si>
    <t>Oppgave 12.6</t>
  </si>
  <si>
    <t>Det gjelder selv dersom forutsetningene er realistiske.</t>
  </si>
  <si>
    <t>Resultat før skatt</t>
  </si>
  <si>
    <t>20x3</t>
  </si>
  <si>
    <t>20x4</t>
  </si>
  <si>
    <t>20x5</t>
  </si>
  <si>
    <t>20x6</t>
  </si>
  <si>
    <t>Økning i skjult reserve</t>
  </si>
  <si>
    <t>Vekting</t>
  </si>
  <si>
    <r>
      <t xml:space="preserve">Korr. resultat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vekt</t>
    </r>
  </si>
  <si>
    <t>Sum</t>
  </si>
  <si>
    <t>Gjennomsnittlig resultat: 685 000 : 5 =</t>
  </si>
  <si>
    <t>Avkastningsverdi: 137 000 : 0,10 =</t>
  </si>
  <si>
    <t>Verdien bør angis som et intervall. I dette tilfellet er det naturlig å beregne avkastnings-</t>
  </si>
  <si>
    <t>verdien basert på pessimistiske og optimistiske forutsetninger når det gjelder</t>
  </si>
  <si>
    <t>avkastningkrav og i vektingen av de ulike årene.</t>
  </si>
  <si>
    <t>Et avkastningkrav på 11 % ville eksemplevis redusere verdien til ca. 1 245 000, mens</t>
  </si>
  <si>
    <t>en nedgang i kravet til 9 % ville øke verdien til ca.1 522 000.</t>
  </si>
  <si>
    <t>Dersom vi reduserer vekten for 20x6 (budsjett) til 1, vil verdien bli 1 237 500.</t>
  </si>
  <si>
    <t>Anleggsmidler</t>
  </si>
  <si>
    <t>Varelager</t>
  </si>
  <si>
    <t>Kundefordringer</t>
  </si>
  <si>
    <t>Patenrettighet</t>
  </si>
  <si>
    <t>Gjeld:</t>
  </si>
  <si>
    <t>Langsiktig gjeld</t>
  </si>
  <si>
    <t>Garantiansvar</t>
  </si>
  <si>
    <t>Diverse kortsiktig gjeld</t>
  </si>
  <si>
    <t>Substansverdi</t>
  </si>
  <si>
    <t>Kjøpesum</t>
  </si>
  <si>
    <t>Goodwill</t>
  </si>
  <si>
    <t>–</t>
  </si>
  <si>
    <t>=</t>
  </si>
  <si>
    <t>Balanse per 31.12.20x5</t>
  </si>
  <si>
    <t>Egenkapital</t>
  </si>
  <si>
    <t>Garantiforpliktelser</t>
  </si>
  <si>
    <t>Kortsiktig gjeld</t>
  </si>
  <si>
    <t>Sum egenkapital og gjeld</t>
  </si>
  <si>
    <t xml:space="preserve"> tilsvarer kjøpesummen</t>
  </si>
  <si>
    <r>
      <t xml:space="preserve">på kr (400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450) = kr 180 000</t>
    </r>
  </si>
  <si>
    <t>Virkelig verdi totalt: kr (1 200 000 + 180 000) = kr 1 380 000</t>
  </si>
  <si>
    <t>400 aksjer i Yara ASA per 31.12.20x1 til kurs 450 har en virkelig verdi</t>
  </si>
  <si>
    <r>
      <t xml:space="preserve">Markedsverdi: kr 150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1 000 000 = kr 150 000 000 (150 millioner kroner)</t>
    </r>
  </si>
  <si>
    <t>også villig til å tilby en høyere pris. Kjøper vil sannsynligvis se rasjonaliseringsgevinster</t>
  </si>
  <si>
    <t>20x1</t>
  </si>
  <si>
    <t>20x2</t>
  </si>
  <si>
    <r>
      <t xml:space="preserve">på kr (400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420) = kr 168 000</t>
    </r>
  </si>
  <si>
    <t>Totalt kr 1 168 000</t>
  </si>
  <si>
    <t>400 aksjer i Yara ASA per 31.1.20x2 til kurs 420 har en virkelig verdi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</si>
</sst>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/>
    <xf numFmtId="0" fontId="6" fillId="0" borderId="0" xfId="0" applyFont="1"/>
    <xf numFmtId="3" fontId="1" fillId="0" borderId="2" xfId="0" applyNumberFormat="1" applyFont="1" applyBorder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workbookViewId="0">
      <selection activeCell="I18" sqref="I18"/>
    </sheetView>
  </sheetViews>
  <sheetFormatPr baseColWidth="10" defaultColWidth="9.140625" defaultRowHeight="15.75" x14ac:dyDescent="0.25"/>
  <cols>
    <col min="1" max="1" width="4.7109375" style="1" customWidth="1"/>
    <col min="2" max="6" width="9.140625" style="1"/>
    <col min="7" max="7" width="10.140625" style="1" bestFit="1" customWidth="1"/>
    <col min="8" max="8" width="9.140625" style="1"/>
    <col min="9" max="9" width="11" style="1" customWidth="1"/>
    <col min="10" max="16384" width="9.140625" style="1"/>
  </cols>
  <sheetData>
    <row r="1" spans="1:2" x14ac:dyDescent="0.25">
      <c r="A1" s="2" t="s">
        <v>0</v>
      </c>
    </row>
    <row r="3" spans="1:2" x14ac:dyDescent="0.25">
      <c r="A3" s="1" t="s">
        <v>1</v>
      </c>
      <c r="B3" s="1" t="s">
        <v>2</v>
      </c>
    </row>
    <row r="5" spans="1:2" x14ac:dyDescent="0.25">
      <c r="B5" s="1" t="s">
        <v>3</v>
      </c>
    </row>
    <row r="6" spans="1:2" x14ac:dyDescent="0.25">
      <c r="B6" s="1" t="s">
        <v>4</v>
      </c>
    </row>
    <row r="8" spans="1:2" x14ac:dyDescent="0.25">
      <c r="B8" s="1" t="s">
        <v>123</v>
      </c>
    </row>
    <row r="9" spans="1:2" x14ac:dyDescent="0.25">
      <c r="B9" s="1" t="s">
        <v>121</v>
      </c>
    </row>
    <row r="11" spans="1:2" x14ac:dyDescent="0.25">
      <c r="B11" s="1" t="s">
        <v>122</v>
      </c>
    </row>
    <row r="13" spans="1:2" x14ac:dyDescent="0.25">
      <c r="A13" s="1" t="s">
        <v>5</v>
      </c>
      <c r="B13" s="1" t="s">
        <v>7</v>
      </c>
    </row>
    <row r="14" spans="1:2" x14ac:dyDescent="0.25">
      <c r="B14" s="1" t="s">
        <v>6</v>
      </c>
    </row>
    <row r="16" spans="1:2" x14ac:dyDescent="0.25">
      <c r="B16" s="1" t="s">
        <v>130</v>
      </c>
    </row>
    <row r="17" spans="1:3" x14ac:dyDescent="0.25">
      <c r="B17" s="1" t="s">
        <v>128</v>
      </c>
    </row>
    <row r="19" spans="1:3" x14ac:dyDescent="0.25">
      <c r="B19" s="15" t="s">
        <v>129</v>
      </c>
      <c r="C19" s="15"/>
    </row>
    <row r="23" spans="1:3" x14ac:dyDescent="0.25">
      <c r="A23" s="2" t="s">
        <v>47</v>
      </c>
    </row>
    <row r="25" spans="1:3" x14ac:dyDescent="0.25">
      <c r="A25" s="1" t="s">
        <v>1</v>
      </c>
      <c r="B25" s="1" t="s">
        <v>48</v>
      </c>
    </row>
    <row r="26" spans="1:3" x14ac:dyDescent="0.25">
      <c r="B26" s="1" t="s">
        <v>55</v>
      </c>
    </row>
    <row r="27" spans="1:3" x14ac:dyDescent="0.25">
      <c r="B27" s="1" t="s">
        <v>56</v>
      </c>
    </row>
    <row r="28" spans="1:3" x14ac:dyDescent="0.25">
      <c r="B28" s="1" t="s">
        <v>54</v>
      </c>
    </row>
    <row r="30" spans="1:3" x14ac:dyDescent="0.25">
      <c r="A30" s="1" t="s">
        <v>5</v>
      </c>
      <c r="B30" s="1" t="s">
        <v>49</v>
      </c>
    </row>
    <row r="31" spans="1:3" x14ac:dyDescent="0.25">
      <c r="B31" s="1" t="s">
        <v>58</v>
      </c>
    </row>
    <row r="32" spans="1:3" x14ac:dyDescent="0.25">
      <c r="B32" s="1" t="s">
        <v>57</v>
      </c>
    </row>
    <row r="34" spans="1:7" ht="18.75" x14ac:dyDescent="0.25">
      <c r="B34" s="1" t="s">
        <v>50</v>
      </c>
    </row>
    <row r="35" spans="1:7" ht="18.75" x14ac:dyDescent="0.25"/>
    <row r="36" spans="1:7" x14ac:dyDescent="0.25">
      <c r="B36" s="2" t="s">
        <v>53</v>
      </c>
    </row>
    <row r="37" spans="1:7" x14ac:dyDescent="0.25">
      <c r="B37" s="1" t="s">
        <v>51</v>
      </c>
      <c r="G37" s="6">
        <f>600000/0.075</f>
        <v>8000000</v>
      </c>
    </row>
    <row r="38" spans="1:7" x14ac:dyDescent="0.25">
      <c r="B38" s="1" t="s">
        <v>52</v>
      </c>
      <c r="G38" s="6">
        <f>600000/0.082</f>
        <v>7317073.1707317065</v>
      </c>
    </row>
    <row r="47" spans="1:7" ht="15" customHeight="1" x14ac:dyDescent="0.25"/>
    <row r="48" spans="1:7" x14ac:dyDescent="0.25">
      <c r="A48" s="2" t="s">
        <v>8</v>
      </c>
    </row>
    <row r="50" spans="1:2" x14ac:dyDescent="0.25">
      <c r="A50" s="1" t="s">
        <v>1</v>
      </c>
      <c r="B50" s="1" t="s">
        <v>124</v>
      </c>
    </row>
    <row r="52" spans="1:2" x14ac:dyDescent="0.25">
      <c r="A52" s="1" t="s">
        <v>5</v>
      </c>
      <c r="B52" s="1" t="s">
        <v>9</v>
      </c>
    </row>
    <row r="53" spans="1:2" x14ac:dyDescent="0.25">
      <c r="B53" s="1" t="s">
        <v>10</v>
      </c>
    </row>
    <row r="54" spans="1:2" x14ac:dyDescent="0.25">
      <c r="B54" s="1" t="s">
        <v>11</v>
      </c>
    </row>
    <row r="55" spans="1:2" x14ac:dyDescent="0.25">
      <c r="B55" s="1" t="s">
        <v>12</v>
      </c>
    </row>
    <row r="56" spans="1:2" x14ac:dyDescent="0.25">
      <c r="B56" s="1" t="s">
        <v>13</v>
      </c>
    </row>
    <row r="57" spans="1:2" x14ac:dyDescent="0.25">
      <c r="B57" s="1" t="s">
        <v>14</v>
      </c>
    </row>
    <row r="58" spans="1:2" x14ac:dyDescent="0.25">
      <c r="B58" s="1" t="s">
        <v>125</v>
      </c>
    </row>
    <row r="59" spans="1:2" x14ac:dyDescent="0.25">
      <c r="B59" s="1" t="s">
        <v>15</v>
      </c>
    </row>
    <row r="60" spans="1:2" x14ac:dyDescent="0.25">
      <c r="B60" s="1" t="s">
        <v>16</v>
      </c>
    </row>
    <row r="62" spans="1:2" x14ac:dyDescent="0.25">
      <c r="A62" s="1" t="s">
        <v>17</v>
      </c>
      <c r="B62" s="1" t="s">
        <v>18</v>
      </c>
    </row>
    <row r="63" spans="1:2" x14ac:dyDescent="0.25">
      <c r="B63" s="1" t="s">
        <v>19</v>
      </c>
    </row>
    <row r="64" spans="1:2" x14ac:dyDescent="0.25">
      <c r="B64" s="1" t="s">
        <v>20</v>
      </c>
    </row>
    <row r="65" spans="1:19" x14ac:dyDescent="0.25">
      <c r="B65" s="1" t="s">
        <v>21</v>
      </c>
    </row>
    <row r="67" spans="1:19" x14ac:dyDescent="0.25">
      <c r="A67" s="1" t="s">
        <v>22</v>
      </c>
      <c r="B67" s="1" t="s">
        <v>23</v>
      </c>
    </row>
    <row r="68" spans="1:19" x14ac:dyDescent="0.25">
      <c r="B68" s="1" t="s">
        <v>24</v>
      </c>
    </row>
    <row r="69" spans="1:19" x14ac:dyDescent="0.25">
      <c r="B69" s="1" t="s">
        <v>25</v>
      </c>
    </row>
    <row r="70" spans="1:19" x14ac:dyDescent="0.25">
      <c r="B70" s="1" t="s">
        <v>26</v>
      </c>
    </row>
    <row r="71" spans="1:19" x14ac:dyDescent="0.25">
      <c r="B71" s="1" t="s">
        <v>27</v>
      </c>
    </row>
    <row r="75" spans="1:19" x14ac:dyDescent="0.25">
      <c r="A75" s="2" t="s">
        <v>28</v>
      </c>
    </row>
    <row r="77" spans="1:19" s="2" customFormat="1" x14ac:dyDescent="0.25">
      <c r="B77" s="2" t="s">
        <v>29</v>
      </c>
      <c r="E77" s="4" t="s">
        <v>126</v>
      </c>
      <c r="F77" s="4" t="s">
        <v>127</v>
      </c>
      <c r="G77" s="4" t="s">
        <v>86</v>
      </c>
      <c r="H77" s="4" t="s">
        <v>33</v>
      </c>
    </row>
    <row r="78" spans="1:19" x14ac:dyDescent="0.25">
      <c r="B78" s="1" t="s">
        <v>30</v>
      </c>
      <c r="E78" s="6">
        <v>50000</v>
      </c>
      <c r="F78" s="6">
        <v>34000</v>
      </c>
      <c r="G78" s="6">
        <v>60000</v>
      </c>
      <c r="H78" s="6"/>
    </row>
    <row r="79" spans="1:19" x14ac:dyDescent="0.25">
      <c r="B79" s="1" t="s">
        <v>31</v>
      </c>
      <c r="E79" s="6"/>
      <c r="F79" s="6"/>
      <c r="G79" s="6">
        <v>10000</v>
      </c>
      <c r="H79" s="6"/>
    </row>
    <row r="80" spans="1:19" s="3" customFormat="1" ht="20.25" x14ac:dyDescent="0.3">
      <c r="A80" s="1"/>
      <c r="B80" s="1" t="s">
        <v>32</v>
      </c>
      <c r="C80" s="1"/>
      <c r="D80" s="1"/>
      <c r="E80" s="7">
        <f>SUM(E78:E79)</f>
        <v>50000</v>
      </c>
      <c r="F80" s="7">
        <f>SUM(F78:F79)</f>
        <v>34000</v>
      </c>
      <c r="G80" s="7">
        <f t="shared" ref="G80" si="0">SUM(G78:G79)</f>
        <v>70000</v>
      </c>
      <c r="H80" s="7">
        <v>80000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2" spans="1:8" x14ac:dyDescent="0.25">
      <c r="B82" s="1" t="s">
        <v>34</v>
      </c>
      <c r="E82" s="5">
        <v>1</v>
      </c>
      <c r="F82" s="5">
        <v>1</v>
      </c>
      <c r="G82" s="5">
        <v>2</v>
      </c>
      <c r="H82" s="5">
        <v>2</v>
      </c>
    </row>
    <row r="84" spans="1:8" x14ac:dyDescent="0.25">
      <c r="B84" s="1" t="s">
        <v>35</v>
      </c>
    </row>
    <row r="86" spans="1:8" x14ac:dyDescent="0.25">
      <c r="A86" s="1" t="s">
        <v>1</v>
      </c>
      <c r="B86" s="1" t="s">
        <v>36</v>
      </c>
    </row>
    <row r="88" spans="1:8" x14ac:dyDescent="0.25">
      <c r="B88" s="1" t="s">
        <v>37</v>
      </c>
    </row>
    <row r="89" spans="1:8" x14ac:dyDescent="0.25">
      <c r="B89" s="1" t="s">
        <v>38</v>
      </c>
    </row>
    <row r="90" spans="1:8" x14ac:dyDescent="0.25">
      <c r="B90" s="1" t="s">
        <v>39</v>
      </c>
    </row>
    <row r="92" spans="1:8" x14ac:dyDescent="0.25">
      <c r="A92" s="1" t="s">
        <v>5</v>
      </c>
      <c r="B92" s="1" t="s">
        <v>40</v>
      </c>
    </row>
    <row r="93" spans="1:8" x14ac:dyDescent="0.25">
      <c r="B93" s="1" t="s">
        <v>41</v>
      </c>
    </row>
    <row r="94" spans="1:8" x14ac:dyDescent="0.25">
      <c r="B94" s="1" t="s">
        <v>42</v>
      </c>
    </row>
    <row r="95" spans="1:8" x14ac:dyDescent="0.25">
      <c r="B95" s="1" t="s">
        <v>43</v>
      </c>
    </row>
    <row r="96" spans="1:8" x14ac:dyDescent="0.25">
      <c r="B96" s="1" t="s">
        <v>44</v>
      </c>
    </row>
    <row r="97" spans="2:2" x14ac:dyDescent="0.25">
      <c r="B97" s="1" t="s">
        <v>45</v>
      </c>
    </row>
    <row r="99" spans="2:2" x14ac:dyDescent="0.25">
      <c r="B99" s="1" t="s">
        <v>46</v>
      </c>
    </row>
    <row r="100" spans="2:2" x14ac:dyDescent="0.25">
      <c r="B100" s="1" t="s">
        <v>84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B293-35B8-4496-B52E-C872D3310906}">
  <dimension ref="A1:P86"/>
  <sheetViews>
    <sheetView topLeftCell="A51" workbookViewId="0">
      <selection activeCell="B44" sqref="B44"/>
    </sheetView>
  </sheetViews>
  <sheetFormatPr baseColWidth="10" defaultRowHeight="15.75" x14ac:dyDescent="0.25"/>
  <cols>
    <col min="1" max="1" width="4.7109375" style="1" customWidth="1"/>
    <col min="2" max="3" width="11.42578125" style="1"/>
    <col min="4" max="8" width="11.42578125" style="6"/>
    <col min="9" max="16384" width="11.42578125" style="1"/>
  </cols>
  <sheetData>
    <row r="1" spans="1:16" x14ac:dyDescent="0.25">
      <c r="A1" s="2" t="s">
        <v>59</v>
      </c>
    </row>
    <row r="3" spans="1:16" x14ac:dyDescent="0.25">
      <c r="A3" s="1" t="s">
        <v>1</v>
      </c>
      <c r="B3" s="8" t="s">
        <v>60</v>
      </c>
    </row>
    <row r="4" spans="1:16" x14ac:dyDescent="0.25">
      <c r="B4" s="1" t="s">
        <v>61</v>
      </c>
      <c r="G4" s="6">
        <v>63000</v>
      </c>
      <c r="H4" s="6" t="s">
        <v>62</v>
      </c>
    </row>
    <row r="5" spans="1:16" x14ac:dyDescent="0.25">
      <c r="B5" s="1" t="s">
        <v>81</v>
      </c>
      <c r="G5" s="6">
        <f>200000/0.1</f>
        <v>2000000</v>
      </c>
    </row>
    <row r="6" spans="1:16" x14ac:dyDescent="0.25">
      <c r="B6" s="1" t="s">
        <v>63</v>
      </c>
    </row>
    <row r="7" spans="1:16" x14ac:dyDescent="0.25">
      <c r="B7" s="1" t="s">
        <v>64</v>
      </c>
      <c r="G7" s="6">
        <v>400000</v>
      </c>
    </row>
    <row r="8" spans="1:16" x14ac:dyDescent="0.25">
      <c r="B8" s="1" t="s">
        <v>65</v>
      </c>
      <c r="G8" s="6">
        <v>550000</v>
      </c>
    </row>
    <row r="9" spans="1:16" x14ac:dyDescent="0.25">
      <c r="B9" s="1" t="s">
        <v>66</v>
      </c>
      <c r="G9" s="6">
        <f>445000+55000-33000</f>
        <v>467000</v>
      </c>
    </row>
    <row r="10" spans="1:16" x14ac:dyDescent="0.25">
      <c r="B10" s="1" t="s">
        <v>67</v>
      </c>
      <c r="G10" s="6">
        <v>495000</v>
      </c>
    </row>
    <row r="11" spans="1:16" s="3" customFormat="1" ht="20.25" x14ac:dyDescent="0.3">
      <c r="A11" s="1"/>
      <c r="B11" s="1" t="s">
        <v>68</v>
      </c>
      <c r="C11" s="1"/>
      <c r="D11" s="6"/>
      <c r="E11" s="6"/>
      <c r="F11" s="6"/>
      <c r="G11" s="7">
        <f>SUM(G4:G10)</f>
        <v>3975000</v>
      </c>
      <c r="H11" s="6"/>
      <c r="I11" s="6"/>
      <c r="J11" s="1"/>
      <c r="K11" s="1"/>
      <c r="L11" s="1"/>
      <c r="M11" s="1"/>
      <c r="N11" s="1"/>
      <c r="O11" s="1"/>
      <c r="P11" s="1"/>
    </row>
    <row r="13" spans="1:16" x14ac:dyDescent="0.25">
      <c r="B13" s="1" t="s">
        <v>69</v>
      </c>
      <c r="G13" s="6">
        <f>30000*10</f>
        <v>300000</v>
      </c>
    </row>
    <row r="14" spans="1:16" x14ac:dyDescent="0.25">
      <c r="B14" s="1" t="s">
        <v>82</v>
      </c>
      <c r="G14" s="6">
        <f>1175000-280000</f>
        <v>895000</v>
      </c>
    </row>
    <row r="15" spans="1:16" x14ac:dyDescent="0.25">
      <c r="B15" s="1" t="s">
        <v>70</v>
      </c>
      <c r="G15" s="6">
        <v>490000</v>
      </c>
    </row>
    <row r="16" spans="1:16" x14ac:dyDescent="0.25">
      <c r="B16" s="1" t="s">
        <v>71</v>
      </c>
      <c r="G16" s="6">
        <v>735000</v>
      </c>
    </row>
    <row r="17" spans="1:15" s="3" customFormat="1" ht="20.25" x14ac:dyDescent="0.3">
      <c r="A17" s="1"/>
      <c r="B17" s="1" t="s">
        <v>72</v>
      </c>
      <c r="C17" s="1"/>
      <c r="D17" s="6"/>
      <c r="E17" s="6"/>
      <c r="F17" s="6"/>
      <c r="G17" s="7">
        <f>SUM(G13:G16)</f>
        <v>2420000</v>
      </c>
      <c r="H17" s="6"/>
      <c r="I17" s="1"/>
      <c r="J17" s="1"/>
      <c r="K17" s="1"/>
      <c r="L17" s="1"/>
      <c r="M17" s="1"/>
      <c r="N17" s="1"/>
      <c r="O17" s="1"/>
    </row>
    <row r="19" spans="1:15" x14ac:dyDescent="0.25">
      <c r="B19" s="1" t="s">
        <v>73</v>
      </c>
      <c r="G19" s="9">
        <f>G11-G17</f>
        <v>1555000</v>
      </c>
    </row>
    <row r="21" spans="1:15" x14ac:dyDescent="0.25">
      <c r="A21" s="1" t="s">
        <v>5</v>
      </c>
      <c r="B21" s="1" t="s">
        <v>74</v>
      </c>
    </row>
    <row r="22" spans="1:15" x14ac:dyDescent="0.25">
      <c r="B22" s="1" t="s">
        <v>75</v>
      </c>
    </row>
    <row r="24" spans="1:15" x14ac:dyDescent="0.25">
      <c r="B24" s="8" t="s">
        <v>76</v>
      </c>
    </row>
    <row r="25" spans="1:15" x14ac:dyDescent="0.25">
      <c r="B25" s="1" t="s">
        <v>77</v>
      </c>
    </row>
    <row r="26" spans="1:15" x14ac:dyDescent="0.25">
      <c r="B26" s="1" t="s">
        <v>78</v>
      </c>
    </row>
    <row r="27" spans="1:15" x14ac:dyDescent="0.25">
      <c r="B27" s="1" t="s">
        <v>79</v>
      </c>
    </row>
    <row r="28" spans="1:15" x14ac:dyDescent="0.25">
      <c r="B28" s="1" t="s">
        <v>80</v>
      </c>
    </row>
    <row r="31" spans="1:15" x14ac:dyDescent="0.25">
      <c r="A31" s="2" t="s">
        <v>83</v>
      </c>
    </row>
    <row r="32" spans="1:15" x14ac:dyDescent="0.25">
      <c r="A32" s="2"/>
    </row>
    <row r="33" spans="1:16" s="2" customFormat="1" x14ac:dyDescent="0.25">
      <c r="B33" s="2" t="s">
        <v>29</v>
      </c>
      <c r="D33" s="11" t="s">
        <v>86</v>
      </c>
      <c r="E33" s="11" t="s">
        <v>87</v>
      </c>
      <c r="F33" s="11" t="s">
        <v>88</v>
      </c>
      <c r="G33" s="11" t="s">
        <v>89</v>
      </c>
      <c r="H33" s="12"/>
    </row>
    <row r="34" spans="1:16" x14ac:dyDescent="0.25">
      <c r="B34" s="1" t="s">
        <v>85</v>
      </c>
      <c r="D34" s="6">
        <v>30000</v>
      </c>
      <c r="E34" s="6">
        <v>95000</v>
      </c>
      <c r="F34" s="6">
        <v>150000</v>
      </c>
      <c r="G34" s="6">
        <v>190000</v>
      </c>
    </row>
    <row r="35" spans="1:16" x14ac:dyDescent="0.25">
      <c r="B35" s="1" t="s">
        <v>90</v>
      </c>
      <c r="E35" s="6">
        <v>10000</v>
      </c>
      <c r="F35" s="6">
        <v>20000</v>
      </c>
    </row>
    <row r="36" spans="1:16" s="3" customFormat="1" ht="20.25" x14ac:dyDescent="0.3">
      <c r="A36" s="1"/>
      <c r="B36" s="1" t="s">
        <v>32</v>
      </c>
      <c r="C36" s="1"/>
      <c r="D36" s="7">
        <f>SUM(D34:D35)</f>
        <v>30000</v>
      </c>
      <c r="E36" s="7">
        <f t="shared" ref="E36:G36" si="0">SUM(E34:E35)</f>
        <v>105000</v>
      </c>
      <c r="F36" s="7">
        <f t="shared" si="0"/>
        <v>170000</v>
      </c>
      <c r="G36" s="7">
        <f t="shared" si="0"/>
        <v>190000</v>
      </c>
      <c r="H36" s="6"/>
      <c r="I36" s="1"/>
      <c r="J36" s="1"/>
      <c r="K36" s="1"/>
      <c r="L36" s="1"/>
      <c r="M36" s="1"/>
      <c r="N36" s="1"/>
      <c r="O36" s="1"/>
      <c r="P36" s="1"/>
    </row>
    <row r="38" spans="1:16" x14ac:dyDescent="0.25">
      <c r="B38" s="1" t="s">
        <v>91</v>
      </c>
      <c r="D38" s="10">
        <v>1</v>
      </c>
      <c r="E38" s="10">
        <v>1</v>
      </c>
      <c r="F38" s="10">
        <v>1</v>
      </c>
      <c r="G38" s="10">
        <v>2</v>
      </c>
    </row>
    <row r="39" spans="1:16" x14ac:dyDescent="0.25">
      <c r="H39" s="10" t="s">
        <v>93</v>
      </c>
    </row>
    <row r="40" spans="1:16" x14ac:dyDescent="0.25">
      <c r="B40" s="1" t="s">
        <v>92</v>
      </c>
      <c r="D40" s="6">
        <f>D36*D38</f>
        <v>30000</v>
      </c>
      <c r="E40" s="6">
        <f t="shared" ref="E40:G40" si="1">E36*E38</f>
        <v>105000</v>
      </c>
      <c r="F40" s="6">
        <f t="shared" si="1"/>
        <v>170000</v>
      </c>
      <c r="G40" s="6">
        <f t="shared" si="1"/>
        <v>380000</v>
      </c>
      <c r="H40" s="6">
        <f>SUM(D40:G40)</f>
        <v>685000</v>
      </c>
    </row>
    <row r="42" spans="1:16" x14ac:dyDescent="0.25">
      <c r="B42" s="1" t="s">
        <v>94</v>
      </c>
      <c r="E42" s="6">
        <f>H40/(D38+E38+F38+G38)</f>
        <v>137000</v>
      </c>
    </row>
    <row r="44" spans="1:16" x14ac:dyDescent="0.25">
      <c r="A44" s="1" t="s">
        <v>1</v>
      </c>
      <c r="B44" s="1" t="s">
        <v>95</v>
      </c>
      <c r="E44" s="9">
        <f>E42/0.1</f>
        <v>1370000</v>
      </c>
    </row>
    <row r="46" spans="1:16" x14ac:dyDescent="0.25">
      <c r="B46" s="1" t="s">
        <v>96</v>
      </c>
    </row>
    <row r="47" spans="1:16" x14ac:dyDescent="0.25">
      <c r="B47" s="1" t="s">
        <v>97</v>
      </c>
    </row>
    <row r="48" spans="1:16" x14ac:dyDescent="0.25">
      <c r="B48" s="1" t="s">
        <v>98</v>
      </c>
    </row>
    <row r="50" spans="1:15" x14ac:dyDescent="0.25">
      <c r="B50" s="1" t="s">
        <v>99</v>
      </c>
    </row>
    <row r="51" spans="1:15" x14ac:dyDescent="0.25">
      <c r="B51" s="1" t="s">
        <v>100</v>
      </c>
    </row>
    <row r="53" spans="1:15" x14ac:dyDescent="0.25">
      <c r="B53" s="1" t="s">
        <v>101</v>
      </c>
    </row>
    <row r="55" spans="1:15" x14ac:dyDescent="0.25">
      <c r="A55" s="1" t="s">
        <v>5</v>
      </c>
      <c r="B55" s="8" t="s">
        <v>60</v>
      </c>
    </row>
    <row r="56" spans="1:15" x14ac:dyDescent="0.25">
      <c r="B56" s="1" t="s">
        <v>102</v>
      </c>
      <c r="D56" s="1"/>
      <c r="E56" s="6">
        <v>1400000</v>
      </c>
    </row>
    <row r="57" spans="1:15" x14ac:dyDescent="0.25">
      <c r="B57" s="1" t="s">
        <v>105</v>
      </c>
      <c r="D57" s="1"/>
      <c r="E57" s="6">
        <v>100000</v>
      </c>
    </row>
    <row r="58" spans="1:15" x14ac:dyDescent="0.25">
      <c r="B58" s="1" t="s">
        <v>103</v>
      </c>
      <c r="D58" s="1"/>
      <c r="E58" s="6">
        <v>800000</v>
      </c>
    </row>
    <row r="59" spans="1:15" x14ac:dyDescent="0.25">
      <c r="B59" s="1" t="s">
        <v>104</v>
      </c>
      <c r="D59" s="1"/>
      <c r="E59" s="6">
        <v>710000</v>
      </c>
    </row>
    <row r="60" spans="1:15" x14ac:dyDescent="0.25">
      <c r="B60" s="1" t="s">
        <v>67</v>
      </c>
      <c r="D60" s="1"/>
      <c r="E60" s="6">
        <v>90000</v>
      </c>
    </row>
    <row r="61" spans="1:15" s="3" customFormat="1" ht="20.25" x14ac:dyDescent="0.3">
      <c r="A61" s="1"/>
      <c r="B61" s="1" t="s">
        <v>68</v>
      </c>
      <c r="C61" s="1"/>
      <c r="E61" s="7">
        <f>SUM(E56:E60)</f>
        <v>3100000</v>
      </c>
      <c r="F61" s="6"/>
      <c r="G61" s="6"/>
      <c r="H61" s="6"/>
      <c r="I61" s="1"/>
      <c r="J61" s="1"/>
      <c r="K61" s="1"/>
      <c r="L61" s="1"/>
      <c r="M61" s="1"/>
      <c r="N61" s="1"/>
      <c r="O61" s="1"/>
    </row>
    <row r="63" spans="1:15" x14ac:dyDescent="0.25">
      <c r="B63" s="8" t="s">
        <v>106</v>
      </c>
    </row>
    <row r="64" spans="1:15" x14ac:dyDescent="0.25">
      <c r="B64" s="1" t="s">
        <v>107</v>
      </c>
      <c r="D64" s="6">
        <v>1100000</v>
      </c>
    </row>
    <row r="65" spans="1:16" x14ac:dyDescent="0.25">
      <c r="B65" s="1" t="s">
        <v>108</v>
      </c>
      <c r="D65" s="6">
        <v>60000</v>
      </c>
    </row>
    <row r="66" spans="1:16" x14ac:dyDescent="0.25">
      <c r="B66" s="1" t="s">
        <v>109</v>
      </c>
      <c r="D66" s="9">
        <v>700000</v>
      </c>
      <c r="E66" s="9">
        <f>SUM(D64:D66)</f>
        <v>1860000</v>
      </c>
    </row>
    <row r="67" spans="1:16" s="3" customFormat="1" ht="20.25" x14ac:dyDescent="0.3">
      <c r="A67" s="1"/>
      <c r="B67" s="1" t="s">
        <v>110</v>
      </c>
      <c r="C67" s="1"/>
      <c r="D67" s="6"/>
      <c r="E67" s="7">
        <f>E61-E66</f>
        <v>1240000</v>
      </c>
      <c r="F67" s="6"/>
      <c r="G67" s="6"/>
      <c r="H67" s="6"/>
    </row>
    <row r="69" spans="1:16" x14ac:dyDescent="0.25">
      <c r="A69" s="1" t="s">
        <v>17</v>
      </c>
      <c r="B69" s="1" t="s">
        <v>111</v>
      </c>
      <c r="E69" s="6">
        <f>E44</f>
        <v>1370000</v>
      </c>
    </row>
    <row r="70" spans="1:16" x14ac:dyDescent="0.25">
      <c r="A70" s="13" t="s">
        <v>113</v>
      </c>
      <c r="B70" s="1" t="s">
        <v>110</v>
      </c>
      <c r="E70" s="6">
        <f>E67</f>
        <v>1240000</v>
      </c>
    </row>
    <row r="71" spans="1:16" s="3" customFormat="1" ht="20.25" x14ac:dyDescent="0.3">
      <c r="A71" s="14" t="s">
        <v>114</v>
      </c>
      <c r="B71" s="1" t="s">
        <v>112</v>
      </c>
      <c r="C71" s="1"/>
      <c r="D71" s="6"/>
      <c r="E71" s="7">
        <f>E69-E70</f>
        <v>130000</v>
      </c>
      <c r="F71" s="6"/>
      <c r="G71" s="6"/>
      <c r="H71" s="6"/>
      <c r="I71" s="1"/>
      <c r="J71" s="1"/>
      <c r="K71" s="1"/>
      <c r="L71" s="1"/>
      <c r="M71" s="1"/>
      <c r="N71" s="1"/>
      <c r="O71" s="1"/>
    </row>
    <row r="73" spans="1:16" x14ac:dyDescent="0.25">
      <c r="B73" s="2" t="s">
        <v>115</v>
      </c>
    </row>
    <row r="74" spans="1:16" x14ac:dyDescent="0.25">
      <c r="B74" s="1" t="s">
        <v>112</v>
      </c>
      <c r="E74" s="6">
        <v>130000</v>
      </c>
    </row>
    <row r="75" spans="1:16" x14ac:dyDescent="0.25">
      <c r="B75" s="1" t="s">
        <v>102</v>
      </c>
      <c r="D75" s="1"/>
      <c r="E75" s="6">
        <v>1400000</v>
      </c>
    </row>
    <row r="76" spans="1:16" x14ac:dyDescent="0.25">
      <c r="B76" s="1" t="s">
        <v>105</v>
      </c>
      <c r="D76" s="1"/>
      <c r="E76" s="6">
        <v>100000</v>
      </c>
    </row>
    <row r="77" spans="1:16" x14ac:dyDescent="0.25">
      <c r="B77" s="1" t="s">
        <v>103</v>
      </c>
      <c r="D77" s="1"/>
      <c r="E77" s="6">
        <v>800000</v>
      </c>
    </row>
    <row r="78" spans="1:16" x14ac:dyDescent="0.25">
      <c r="B78" s="1" t="s">
        <v>104</v>
      </c>
      <c r="D78" s="1"/>
      <c r="E78" s="6">
        <v>710000</v>
      </c>
    </row>
    <row r="79" spans="1:16" x14ac:dyDescent="0.25">
      <c r="B79" s="1" t="s">
        <v>67</v>
      </c>
      <c r="D79" s="1"/>
      <c r="E79" s="6">
        <v>90000</v>
      </c>
    </row>
    <row r="80" spans="1:16" s="3" customFormat="1" ht="20.25" x14ac:dyDescent="0.3">
      <c r="A80" s="1"/>
      <c r="B80" s="1" t="s">
        <v>68</v>
      </c>
      <c r="C80" s="1"/>
      <c r="D80" s="6"/>
      <c r="E80" s="7">
        <f>SUM(E74:E79)</f>
        <v>3230000</v>
      </c>
      <c r="F80" s="6"/>
      <c r="G80" s="6"/>
      <c r="H80" s="6"/>
      <c r="I80" s="1"/>
      <c r="J80" s="1"/>
      <c r="K80" s="1"/>
      <c r="L80" s="1"/>
      <c r="M80" s="1"/>
      <c r="N80" s="1"/>
      <c r="O80" s="1"/>
      <c r="P80" s="1"/>
    </row>
    <row r="82" spans="1:15" x14ac:dyDescent="0.25">
      <c r="B82" s="1" t="s">
        <v>116</v>
      </c>
      <c r="E82" s="6">
        <v>1370000</v>
      </c>
      <c r="F82" s="6" t="s">
        <v>120</v>
      </c>
    </row>
    <row r="83" spans="1:15" x14ac:dyDescent="0.25">
      <c r="B83" s="1" t="s">
        <v>107</v>
      </c>
      <c r="E83" s="6">
        <v>1100000</v>
      </c>
    </row>
    <row r="84" spans="1:15" x14ac:dyDescent="0.25">
      <c r="B84" s="1" t="s">
        <v>117</v>
      </c>
      <c r="E84" s="6">
        <v>60000</v>
      </c>
    </row>
    <row r="85" spans="1:15" x14ac:dyDescent="0.25">
      <c r="B85" s="1" t="s">
        <v>118</v>
      </c>
      <c r="E85" s="6">
        <v>700000</v>
      </c>
    </row>
    <row r="86" spans="1:15" s="3" customFormat="1" ht="20.25" x14ac:dyDescent="0.3">
      <c r="A86" s="1"/>
      <c r="B86" s="1" t="s">
        <v>119</v>
      </c>
      <c r="C86" s="1"/>
      <c r="D86" s="6"/>
      <c r="E86" s="7">
        <f>SUM(E82:E85)</f>
        <v>3230000</v>
      </c>
      <c r="F86" s="6"/>
      <c r="G86" s="6"/>
      <c r="H86" s="6"/>
      <c r="I86" s="1"/>
      <c r="J86" s="1"/>
      <c r="K86" s="1"/>
      <c r="L86" s="1"/>
      <c r="M86" s="1"/>
      <c r="N86" s="1"/>
      <c r="O86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12.1 - 12.4</vt:lpstr>
      <vt:lpstr>12.5 - 12-6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dcterms:created xsi:type="dcterms:W3CDTF">2015-06-05T18:19:34Z</dcterms:created>
  <dcterms:modified xsi:type="dcterms:W3CDTF">2022-01-30T12:40:19Z</dcterms:modified>
</cp:coreProperties>
</file>