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D82A3CBB-FE07-4A95-8A94-F8481460F39F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Oppgave 9.1" sheetId="26" r:id="rId1"/>
    <sheet name="Oppgave 9.2" sheetId="3" r:id="rId2"/>
    <sheet name="Oppgave 9.3" sheetId="2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7" l="1"/>
  <c r="A26" i="27"/>
  <c r="B27" i="27"/>
  <c r="G25" i="27"/>
  <c r="B25" i="27"/>
  <c r="B16" i="27"/>
  <c r="B17" i="27" s="1"/>
  <c r="B18" i="27" s="1"/>
  <c r="C14" i="27"/>
  <c r="H14" i="27" s="1"/>
  <c r="B10" i="27"/>
  <c r="B21" i="26"/>
  <c r="B20" i="26"/>
  <c r="D31" i="3"/>
  <c r="E31" i="3"/>
  <c r="C31" i="3"/>
  <c r="D30" i="3"/>
  <c r="E30" i="3"/>
  <c r="C30" i="3"/>
  <c r="D29" i="3"/>
  <c r="E29" i="3"/>
  <c r="C29" i="3"/>
  <c r="D28" i="3"/>
  <c r="E28" i="3"/>
  <c r="C28" i="3"/>
  <c r="B32" i="3"/>
  <c r="B33" i="3" s="1"/>
  <c r="A30" i="3"/>
  <c r="A29" i="3"/>
  <c r="B21" i="3"/>
  <c r="B22" i="3" s="1"/>
  <c r="D20" i="3"/>
  <c r="E20" i="3"/>
  <c r="C20" i="3"/>
  <c r="A20" i="3"/>
  <c r="A31" i="3" s="1"/>
  <c r="D19" i="3"/>
  <c r="E19" i="3"/>
  <c r="C19" i="3"/>
  <c r="A19" i="3"/>
  <c r="D18" i="3"/>
  <c r="E18" i="3"/>
  <c r="C18" i="3"/>
  <c r="C22" i="3" s="1"/>
  <c r="A18" i="3"/>
  <c r="D17" i="3"/>
  <c r="E17" i="3"/>
  <c r="C17" i="3"/>
  <c r="C6" i="3"/>
  <c r="B6" i="3"/>
  <c r="B47" i="26"/>
  <c r="B48" i="26" s="1"/>
  <c r="B49" i="26" s="1"/>
  <c r="A47" i="26"/>
  <c r="B8" i="26"/>
  <c r="B30" i="26"/>
  <c r="B18" i="26"/>
  <c r="D15" i="26"/>
  <c r="D27" i="26" s="1"/>
  <c r="E15" i="26"/>
  <c r="E27" i="26" s="1"/>
  <c r="F15" i="26"/>
  <c r="F27" i="26" s="1"/>
  <c r="C15" i="26"/>
  <c r="C27" i="26" s="1"/>
  <c r="D14" i="26"/>
  <c r="D26" i="26" s="1"/>
  <c r="E14" i="26"/>
  <c r="F14" i="26"/>
  <c r="F26" i="26" s="1"/>
  <c r="C14" i="26"/>
  <c r="C26" i="26" s="1"/>
  <c r="D13" i="26"/>
  <c r="D25" i="26" s="1"/>
  <c r="E13" i="26"/>
  <c r="E25" i="26" s="1"/>
  <c r="F13" i="26"/>
  <c r="F25" i="26" s="1"/>
  <c r="C13" i="26"/>
  <c r="C25" i="26" s="1"/>
  <c r="D12" i="26"/>
  <c r="E12" i="26"/>
  <c r="E24" i="26" s="1"/>
  <c r="F12" i="26"/>
  <c r="C12" i="26"/>
  <c r="C24" i="26" s="1"/>
  <c r="C23" i="27" l="1"/>
  <c r="C24" i="27" s="1"/>
  <c r="C28" i="27" s="1"/>
  <c r="E14" i="27"/>
  <c r="E23" i="27" s="1"/>
  <c r="E24" i="27" s="1"/>
  <c r="E28" i="27" s="1"/>
  <c r="D14" i="27"/>
  <c r="D23" i="27" s="1"/>
  <c r="D24" i="27" s="1"/>
  <c r="D28" i="27" s="1"/>
  <c r="G14" i="27"/>
  <c r="C15" i="27"/>
  <c r="C18" i="27" s="1"/>
  <c r="H15" i="27"/>
  <c r="H18" i="27" s="1"/>
  <c r="F14" i="27"/>
  <c r="F23" i="27" s="1"/>
  <c r="F24" i="27" s="1"/>
  <c r="F28" i="27" s="1"/>
  <c r="B36" i="3"/>
  <c r="B25" i="3"/>
  <c r="B35" i="3" s="1"/>
  <c r="C33" i="3"/>
  <c r="E22" i="3"/>
  <c r="D22" i="3"/>
  <c r="E33" i="3"/>
  <c r="D33" i="3"/>
  <c r="B24" i="3"/>
  <c r="E16" i="26"/>
  <c r="E18" i="26" s="1"/>
  <c r="C28" i="26"/>
  <c r="C30" i="26" s="1"/>
  <c r="D16" i="26"/>
  <c r="D18" i="26" s="1"/>
  <c r="F16" i="26"/>
  <c r="F18" i="26" s="1"/>
  <c r="D24" i="26"/>
  <c r="D28" i="26" s="1"/>
  <c r="D30" i="26" s="1"/>
  <c r="D45" i="26" s="1"/>
  <c r="E26" i="26"/>
  <c r="E28" i="26" s="1"/>
  <c r="E30" i="26" s="1"/>
  <c r="E45" i="26" s="1"/>
  <c r="F24" i="26"/>
  <c r="F28" i="26" s="1"/>
  <c r="F30" i="26" s="1"/>
  <c r="F45" i="26" s="1"/>
  <c r="C16" i="26"/>
  <c r="C18" i="26" s="1"/>
  <c r="B36" i="26" s="1"/>
  <c r="E15" i="27" l="1"/>
  <c r="E18" i="27" s="1"/>
  <c r="D15" i="27"/>
  <c r="D18" i="27" s="1"/>
  <c r="G15" i="27"/>
  <c r="G18" i="27" s="1"/>
  <c r="G23" i="27"/>
  <c r="G24" i="27" s="1"/>
  <c r="G28" i="27" s="1"/>
  <c r="B20" i="27"/>
  <c r="B28" i="27" s="1"/>
  <c r="B30" i="27" s="1"/>
  <c r="F15" i="27"/>
  <c r="F18" i="27"/>
  <c r="F46" i="26"/>
  <c r="F49" i="26" s="1"/>
  <c r="E46" i="26"/>
  <c r="E49" i="26" s="1"/>
  <c r="D46" i="26"/>
  <c r="D49" i="26" s="1"/>
  <c r="C45" i="26"/>
  <c r="B33" i="26"/>
  <c r="B35" i="26" s="1"/>
  <c r="B32" i="26"/>
  <c r="B38" i="26"/>
  <c r="C46" i="26" l="1"/>
  <c r="C49" i="26" s="1"/>
  <c r="B51" i="26" s="1"/>
</calcChain>
</file>

<file path=xl/sharedStrings.xml><?xml version="1.0" encoding="utf-8"?>
<sst xmlns="http://schemas.openxmlformats.org/spreadsheetml/2006/main" count="91" uniqueCount="50">
  <si>
    <t>Salgspris</t>
  </si>
  <si>
    <t>Materialkostnad</t>
  </si>
  <si>
    <t>Lønnskostnad</t>
  </si>
  <si>
    <t>Betalbare faste kostnader</t>
  </si>
  <si>
    <t>Volum</t>
  </si>
  <si>
    <t>Prisstigning generell</t>
  </si>
  <si>
    <t>Nominelt avkastningskrav</t>
  </si>
  <si>
    <t>Realavkastningskrav</t>
  </si>
  <si>
    <t>Faste kostnader</t>
  </si>
  <si>
    <t>År</t>
  </si>
  <si>
    <t>Omsetning</t>
  </si>
  <si>
    <t>Materialkostnader</t>
  </si>
  <si>
    <t>Lønnskostnader</t>
  </si>
  <si>
    <t>Kontantstrøm fra drift</t>
  </si>
  <si>
    <t>Anleggsmidler</t>
  </si>
  <si>
    <t>Kontantstrøm faste priser</t>
  </si>
  <si>
    <t>Nåverdi i fastepriser</t>
  </si>
  <si>
    <t>Internrente</t>
  </si>
  <si>
    <t>Kontantstrøm løpende priser</t>
  </si>
  <si>
    <t>Nåverdi løpende priser</t>
  </si>
  <si>
    <t>Realavkastning alternativ 1</t>
  </si>
  <si>
    <t>Realavkastning alternativ 2</t>
  </si>
  <si>
    <t>Nåverdi faste priser</t>
  </si>
  <si>
    <t>Skatt</t>
  </si>
  <si>
    <t>Saldosats</t>
  </si>
  <si>
    <t>Avkastningskrav etter skatt</t>
  </si>
  <si>
    <t>Kontantstrøm drift før skatt</t>
  </si>
  <si>
    <t>NV spart skatt avskrivninger</t>
  </si>
  <si>
    <t>Beregningsgrunnlag</t>
  </si>
  <si>
    <t>Nåverdi etter skatt</t>
  </si>
  <si>
    <t>Prosjekt X</t>
  </si>
  <si>
    <t>Prosjekt Y</t>
  </si>
  <si>
    <t>Salgsinnbetalinger</t>
  </si>
  <si>
    <t>Materiakostnader</t>
  </si>
  <si>
    <t>Indirekte kostnader</t>
  </si>
  <si>
    <t>Kontantstrøm</t>
  </si>
  <si>
    <t>Avkastningskrav</t>
  </si>
  <si>
    <t>Nåverdi</t>
  </si>
  <si>
    <t>Kan ikke budsjettere i faste priser siden utviklingen i kalkylepostene er ulik.</t>
  </si>
  <si>
    <t>Kjøleaggregat</t>
  </si>
  <si>
    <t>Restverdi år 5</t>
  </si>
  <si>
    <t>Kostnadsbesparelse elektrisisitet</t>
  </si>
  <si>
    <t>Produktivitetsgevinst</t>
  </si>
  <si>
    <t>Prisstigning</t>
  </si>
  <si>
    <t>Skattesats</t>
  </si>
  <si>
    <t>Avskrivningssats</t>
  </si>
  <si>
    <t>Nominelt avkastningskrav avrundet</t>
  </si>
  <si>
    <t>Kostnadsbesparelse og produktivitetsvekst</t>
  </si>
  <si>
    <t>Nytt kjøleaggregat</t>
  </si>
  <si>
    <t>NV spart skatt pga. avskrivning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</si>
</sst>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3" borderId="0" xfId="0" applyFill="1"/>
    <xf numFmtId="0" fontId="0" fillId="4" borderId="2" xfId="0" applyFill="1" applyBorder="1"/>
    <xf numFmtId="0" fontId="0" fillId="3" borderId="4" xfId="0" applyFill="1" applyBorder="1"/>
    <xf numFmtId="165" fontId="0" fillId="0" borderId="0" xfId="1" applyNumberFormat="1" applyFont="1"/>
    <xf numFmtId="0" fontId="0" fillId="0" borderId="3" xfId="0" applyBorder="1"/>
    <xf numFmtId="0" fontId="0" fillId="0" borderId="2" xfId="0" applyBorder="1"/>
    <xf numFmtId="165" fontId="1" fillId="0" borderId="3" xfId="1" applyNumberFormat="1" applyFont="1" applyBorder="1"/>
    <xf numFmtId="165" fontId="1" fillId="0" borderId="2" xfId="1" applyNumberFormat="1" applyFont="1" applyBorder="1"/>
    <xf numFmtId="165" fontId="1" fillId="0" borderId="0" xfId="1" applyNumberFormat="1" applyFont="1"/>
    <xf numFmtId="165" fontId="1" fillId="3" borderId="4" xfId="1" applyNumberFormat="1" applyFont="1" applyFill="1" applyBorder="1"/>
    <xf numFmtId="165" fontId="0" fillId="0" borderId="0" xfId="0" applyNumberFormat="1"/>
    <xf numFmtId="0" fontId="0" fillId="4" borderId="1" xfId="0" applyFill="1" applyBorder="1"/>
    <xf numFmtId="0" fontId="0" fillId="4" borderId="3" xfId="0" applyFill="1" applyBorder="1"/>
    <xf numFmtId="3" fontId="0" fillId="6" borderId="1" xfId="0" applyNumberFormat="1" applyFill="1" applyBorder="1"/>
    <xf numFmtId="0" fontId="0" fillId="6" borderId="3" xfId="0" applyFill="1" applyBorder="1"/>
    <xf numFmtId="3" fontId="0" fillId="6" borderId="3" xfId="0" applyNumberFormat="1" applyFill="1" applyBorder="1"/>
    <xf numFmtId="9" fontId="0" fillId="6" borderId="3" xfId="0" applyNumberFormat="1" applyFill="1" applyBorder="1"/>
    <xf numFmtId="10" fontId="0" fillId="6" borderId="3" xfId="0" applyNumberFormat="1" applyFill="1" applyBorder="1"/>
    <xf numFmtId="3" fontId="0" fillId="6" borderId="2" xfId="0" applyNumberFormat="1" applyFill="1" applyBorder="1"/>
    <xf numFmtId="0" fontId="0" fillId="5" borderId="1" xfId="0" applyFill="1" applyBorder="1"/>
    <xf numFmtId="0" fontId="0" fillId="5" borderId="2" xfId="0" applyFill="1" applyBorder="1"/>
    <xf numFmtId="165" fontId="0" fillId="3" borderId="1" xfId="0" applyNumberFormat="1" applyFill="1" applyBorder="1"/>
    <xf numFmtId="10" fontId="0" fillId="3" borderId="2" xfId="0" applyNumberFormat="1" applyFill="1" applyBorder="1"/>
    <xf numFmtId="10" fontId="0" fillId="3" borderId="1" xfId="0" applyNumberFormat="1" applyFill="1" applyBorder="1"/>
    <xf numFmtId="0" fontId="0" fillId="5" borderId="4" xfId="0" applyFill="1" applyBorder="1"/>
    <xf numFmtId="165" fontId="0" fillId="3" borderId="4" xfId="0" applyNumberFormat="1" applyFill="1" applyBorder="1"/>
    <xf numFmtId="0" fontId="0" fillId="5" borderId="3" xfId="0" applyFill="1" applyBorder="1"/>
    <xf numFmtId="9" fontId="0" fillId="3" borderId="1" xfId="2" applyFont="1" applyFill="1" applyBorder="1"/>
    <xf numFmtId="9" fontId="0" fillId="3" borderId="3" xfId="2" applyFont="1" applyFill="1" applyBorder="1"/>
    <xf numFmtId="9" fontId="0" fillId="3" borderId="2" xfId="2" applyFont="1" applyFill="1" applyBorder="1"/>
    <xf numFmtId="165" fontId="0" fillId="0" borderId="3" xfId="0" applyNumberFormat="1" applyBorder="1"/>
    <xf numFmtId="165" fontId="0" fillId="0" borderId="2" xfId="1" applyNumberFormat="1" applyFont="1" applyBorder="1"/>
    <xf numFmtId="165" fontId="0" fillId="3" borderId="2" xfId="1" applyNumberFormat="1" applyFont="1" applyFill="1" applyBorder="1"/>
    <xf numFmtId="165" fontId="0" fillId="0" borderId="3" xfId="1" applyNumberFormat="1" applyFont="1" applyBorder="1"/>
    <xf numFmtId="0" fontId="0" fillId="3" borderId="2" xfId="0" applyFill="1" applyBorder="1"/>
    <xf numFmtId="165" fontId="0" fillId="5" borderId="4" xfId="0" applyNumberFormat="1" applyFill="1" applyBorder="1"/>
    <xf numFmtId="165" fontId="1" fillId="4" borderId="1" xfId="1" applyNumberFormat="1" applyFont="1" applyFill="1" applyBorder="1"/>
    <xf numFmtId="10" fontId="1" fillId="4" borderId="2" xfId="2" applyNumberFormat="1" applyFont="1" applyFill="1" applyBorder="1"/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3" fontId="0" fillId="0" borderId="3" xfId="0" applyNumberFormat="1" applyBorder="1"/>
    <xf numFmtId="3" fontId="0" fillId="0" borderId="2" xfId="0" applyNumberFormat="1" applyBorder="1"/>
    <xf numFmtId="3" fontId="0" fillId="3" borderId="4" xfId="0" applyNumberFormat="1" applyFill="1" applyBorder="1"/>
    <xf numFmtId="0" fontId="0" fillId="0" borderId="1" xfId="0" applyBorder="1"/>
    <xf numFmtId="9" fontId="0" fillId="3" borderId="1" xfId="0" applyNumberFormat="1" applyFill="1" applyBorder="1"/>
    <xf numFmtId="9" fontId="0" fillId="3" borderId="3" xfId="0" applyNumberFormat="1" applyFill="1" applyBorder="1"/>
    <xf numFmtId="9" fontId="0" fillId="3" borderId="2" xfId="0" applyNumberFormat="1" applyFill="1" applyBorder="1"/>
    <xf numFmtId="0" fontId="2" fillId="2" borderId="4" xfId="0" applyFont="1" applyFill="1" applyBorder="1"/>
    <xf numFmtId="1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/>
    <xf numFmtId="3" fontId="0" fillId="3" borderId="1" xfId="0" applyNumberFormat="1" applyFill="1" applyBorder="1"/>
    <xf numFmtId="10" fontId="0" fillId="3" borderId="2" xfId="2" applyNumberFormat="1" applyFont="1" applyFill="1" applyBorder="1"/>
    <xf numFmtId="10" fontId="0" fillId="0" borderId="0" xfId="2" applyNumberFormat="1" applyFont="1" applyFill="1" applyBorder="1"/>
    <xf numFmtId="0" fontId="0" fillId="2" borderId="4" xfId="0" applyFill="1" applyBorder="1"/>
    <xf numFmtId="165" fontId="0" fillId="5" borderId="2" xfId="1" applyNumberFormat="1" applyFont="1" applyFill="1" applyBorder="1"/>
    <xf numFmtId="3" fontId="0" fillId="7" borderId="1" xfId="0" applyNumberFormat="1" applyFill="1" applyBorder="1"/>
    <xf numFmtId="3" fontId="0" fillId="7" borderId="3" xfId="0" applyNumberFormat="1" applyFill="1" applyBorder="1"/>
    <xf numFmtId="10" fontId="0" fillId="7" borderId="3" xfId="0" applyNumberFormat="1" applyFill="1" applyBorder="1"/>
    <xf numFmtId="9" fontId="0" fillId="7" borderId="3" xfId="0" applyNumberFormat="1" applyFill="1" applyBorder="1"/>
    <xf numFmtId="10" fontId="0" fillId="7" borderId="2" xfId="0" applyNumberFormat="1" applyFill="1" applyBorder="1"/>
    <xf numFmtId="10" fontId="0" fillId="5" borderId="1" xfId="0" applyNumberFormat="1" applyFill="1" applyBorder="1"/>
    <xf numFmtId="10" fontId="0" fillId="5" borderId="2" xfId="0" applyNumberFormat="1" applyFill="1" applyBorder="1"/>
    <xf numFmtId="165" fontId="0" fillId="3" borderId="4" xfId="1" applyNumberFormat="1" applyFont="1" applyFill="1" applyBorder="1"/>
    <xf numFmtId="0" fontId="0" fillId="7" borderId="4" xfId="0" applyFill="1" applyBorder="1"/>
    <xf numFmtId="3" fontId="0" fillId="7" borderId="4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62F49-8CFD-4D06-B7B7-92D7BBA006B6}">
  <dimension ref="A1:G51"/>
  <sheetViews>
    <sheetView tabSelected="1" topLeftCell="A22" zoomScaleNormal="100" workbookViewId="0">
      <selection activeCell="I30" sqref="I30"/>
    </sheetView>
  </sheetViews>
  <sheetFormatPr baseColWidth="10" defaultColWidth="11.42578125" defaultRowHeight="15" x14ac:dyDescent="0.25"/>
  <cols>
    <col min="1" max="1" width="27" bestFit="1" customWidth="1"/>
  </cols>
  <sheetData>
    <row r="1" spans="1:7" x14ac:dyDescent="0.25">
      <c r="A1" s="12" t="s">
        <v>0</v>
      </c>
      <c r="B1" s="14">
        <v>1350</v>
      </c>
    </row>
    <row r="2" spans="1:7" x14ac:dyDescent="0.25">
      <c r="A2" s="13" t="s">
        <v>1</v>
      </c>
      <c r="B2" s="15">
        <v>275</v>
      </c>
    </row>
    <row r="3" spans="1:7" x14ac:dyDescent="0.25">
      <c r="A3" s="13" t="s">
        <v>2</v>
      </c>
      <c r="B3" s="15">
        <v>88</v>
      </c>
    </row>
    <row r="4" spans="1:7" x14ac:dyDescent="0.25">
      <c r="A4" s="13" t="s">
        <v>3</v>
      </c>
      <c r="B4" s="15">
        <v>500</v>
      </c>
    </row>
    <row r="5" spans="1:7" x14ac:dyDescent="0.25">
      <c r="A5" s="13" t="s">
        <v>4</v>
      </c>
      <c r="B5" s="16">
        <v>1000</v>
      </c>
    </row>
    <row r="6" spans="1:7" x14ac:dyDescent="0.25">
      <c r="A6" s="13" t="s">
        <v>5</v>
      </c>
      <c r="B6" s="17">
        <v>0.02</v>
      </c>
    </row>
    <row r="7" spans="1:7" x14ac:dyDescent="0.25">
      <c r="A7" s="13" t="s">
        <v>6</v>
      </c>
      <c r="B7" s="18">
        <v>0.15</v>
      </c>
    </row>
    <row r="8" spans="1:7" x14ac:dyDescent="0.25">
      <c r="A8" s="13" t="s">
        <v>7</v>
      </c>
      <c r="B8" s="18">
        <f>(B7-B6)/(1+B6)</f>
        <v>0.12745098039215685</v>
      </c>
    </row>
    <row r="9" spans="1:7" x14ac:dyDescent="0.25">
      <c r="A9" s="2" t="s">
        <v>8</v>
      </c>
      <c r="B9" s="19">
        <v>500000</v>
      </c>
    </row>
    <row r="11" spans="1:7" x14ac:dyDescent="0.25">
      <c r="A11" s="39" t="s">
        <v>9</v>
      </c>
      <c r="B11" s="40">
        <v>0</v>
      </c>
      <c r="C11" s="40">
        <v>1</v>
      </c>
      <c r="D11" s="40">
        <v>2</v>
      </c>
      <c r="E11" s="40">
        <v>3</v>
      </c>
      <c r="F11" s="40">
        <v>4</v>
      </c>
    </row>
    <row r="12" spans="1:7" x14ac:dyDescent="0.25">
      <c r="A12" s="5" t="s">
        <v>10</v>
      </c>
      <c r="B12" s="7"/>
      <c r="C12" s="7">
        <f>$B$1*$B$5</f>
        <v>1350000</v>
      </c>
      <c r="D12" s="7">
        <f t="shared" ref="D12:F12" si="0">$B$1*$B$5</f>
        <v>1350000</v>
      </c>
      <c r="E12" s="7">
        <f t="shared" si="0"/>
        <v>1350000</v>
      </c>
      <c r="F12" s="7">
        <f t="shared" si="0"/>
        <v>1350000</v>
      </c>
    </row>
    <row r="13" spans="1:7" x14ac:dyDescent="0.25">
      <c r="A13" s="5" t="s">
        <v>11</v>
      </c>
      <c r="B13" s="7"/>
      <c r="C13" s="7">
        <f>-$B$2*$B$5</f>
        <v>-275000</v>
      </c>
      <c r="D13" s="7">
        <f t="shared" ref="D13:F13" si="1">-$B$2*$B$5</f>
        <v>-275000</v>
      </c>
      <c r="E13" s="7">
        <f t="shared" si="1"/>
        <v>-275000</v>
      </c>
      <c r="F13" s="7">
        <f t="shared" si="1"/>
        <v>-275000</v>
      </c>
    </row>
    <row r="14" spans="1:7" x14ac:dyDescent="0.25">
      <c r="A14" s="5" t="s">
        <v>12</v>
      </c>
      <c r="B14" s="7"/>
      <c r="C14" s="7">
        <f>-$B$3*$B$5</f>
        <v>-88000</v>
      </c>
      <c r="D14" s="7">
        <f t="shared" ref="D14:F14" si="2">-$B$3*$B$5</f>
        <v>-88000</v>
      </c>
      <c r="E14" s="7">
        <f t="shared" si="2"/>
        <v>-88000</v>
      </c>
      <c r="F14" s="7">
        <f t="shared" si="2"/>
        <v>-88000</v>
      </c>
    </row>
    <row r="15" spans="1:7" x14ac:dyDescent="0.25">
      <c r="A15" s="6" t="s">
        <v>3</v>
      </c>
      <c r="B15" s="8"/>
      <c r="C15" s="8">
        <f>-$B$9</f>
        <v>-500000</v>
      </c>
      <c r="D15" s="8">
        <f t="shared" ref="D15:F15" si="3">-$B$9</f>
        <v>-500000</v>
      </c>
      <c r="E15" s="8">
        <f t="shared" si="3"/>
        <v>-500000</v>
      </c>
      <c r="F15" s="8">
        <f t="shared" si="3"/>
        <v>-500000</v>
      </c>
      <c r="G15" s="9"/>
    </row>
    <row r="16" spans="1:7" x14ac:dyDescent="0.25">
      <c r="A16" s="5" t="s">
        <v>13</v>
      </c>
      <c r="B16" s="7"/>
      <c r="C16" s="7">
        <f>SUM(C12:C15)</f>
        <v>487000</v>
      </c>
      <c r="D16" s="7">
        <f t="shared" ref="D16:F16" si="4">SUM(D12:D15)</f>
        <v>487000</v>
      </c>
      <c r="E16" s="7">
        <f t="shared" si="4"/>
        <v>487000</v>
      </c>
      <c r="F16" s="7">
        <f t="shared" si="4"/>
        <v>487000</v>
      </c>
    </row>
    <row r="17" spans="1:6" x14ac:dyDescent="0.25">
      <c r="A17" s="6" t="s">
        <v>14</v>
      </c>
      <c r="B17" s="8">
        <v>-1200000</v>
      </c>
      <c r="C17" s="8"/>
      <c r="D17" s="8"/>
      <c r="E17" s="8"/>
      <c r="F17" s="8"/>
    </row>
    <row r="18" spans="1:6" x14ac:dyDescent="0.25">
      <c r="A18" s="3" t="s">
        <v>15</v>
      </c>
      <c r="B18" s="10">
        <f>SUM(B16:B17)</f>
        <v>-1200000</v>
      </c>
      <c r="C18" s="10">
        <f t="shared" ref="C18:F18" si="5">SUM(C16:C17)</f>
        <v>487000</v>
      </c>
      <c r="D18" s="10">
        <f t="shared" si="5"/>
        <v>487000</v>
      </c>
      <c r="E18" s="10">
        <f t="shared" si="5"/>
        <v>487000</v>
      </c>
      <c r="F18" s="10">
        <f t="shared" si="5"/>
        <v>487000</v>
      </c>
    </row>
    <row r="19" spans="1:6" x14ac:dyDescent="0.25">
      <c r="B19" s="9"/>
      <c r="C19" s="9"/>
      <c r="D19" s="9"/>
      <c r="E19" s="9"/>
      <c r="F19" s="9"/>
    </row>
    <row r="20" spans="1:6" x14ac:dyDescent="0.25">
      <c r="A20" s="20" t="s">
        <v>16</v>
      </c>
      <c r="B20" s="37">
        <f>NPV(B8,C18:F18)+B18</f>
        <v>256273.16816049116</v>
      </c>
      <c r="C20" s="9"/>
      <c r="D20" s="9"/>
      <c r="E20" s="9"/>
      <c r="F20" s="9"/>
    </row>
    <row r="21" spans="1:6" x14ac:dyDescent="0.25">
      <c r="A21" s="21" t="s">
        <v>17</v>
      </c>
      <c r="B21" s="38">
        <f>IRR(B18:F18)</f>
        <v>0.22648360164971226</v>
      </c>
      <c r="C21" s="9"/>
      <c r="D21" s="9"/>
      <c r="E21" s="9"/>
      <c r="F21" s="9"/>
    </row>
    <row r="23" spans="1:6" x14ac:dyDescent="0.25">
      <c r="A23" s="39" t="s">
        <v>9</v>
      </c>
      <c r="B23" s="40">
        <v>0</v>
      </c>
      <c r="C23" s="40">
        <v>1</v>
      </c>
      <c r="D23" s="40">
        <v>2</v>
      </c>
      <c r="E23" s="40">
        <v>3</v>
      </c>
      <c r="F23" s="40">
        <v>4</v>
      </c>
    </row>
    <row r="24" spans="1:6" x14ac:dyDescent="0.25">
      <c r="A24" s="5" t="s">
        <v>10</v>
      </c>
      <c r="B24" s="7"/>
      <c r="C24" s="7">
        <f>C12*(1+$B$6)^C11</f>
        <v>1377000</v>
      </c>
      <c r="D24" s="7">
        <f t="shared" ref="D24:F24" si="6">D12*(1+$B$6)^D11</f>
        <v>1404540</v>
      </c>
      <c r="E24" s="7">
        <f t="shared" si="6"/>
        <v>1432630.7999999998</v>
      </c>
      <c r="F24" s="7">
        <f t="shared" si="6"/>
        <v>1461283.416</v>
      </c>
    </row>
    <row r="25" spans="1:6" x14ac:dyDescent="0.25">
      <c r="A25" s="5" t="s">
        <v>11</v>
      </c>
      <c r="B25" s="7"/>
      <c r="C25" s="7">
        <f>C13*(1+$B$6)^C23</f>
        <v>-280500</v>
      </c>
      <c r="D25" s="7">
        <f t="shared" ref="D25:F25" si="7">D13*(1+$B$6)^D23</f>
        <v>-286110</v>
      </c>
      <c r="E25" s="7">
        <f t="shared" si="7"/>
        <v>-291832.19999999995</v>
      </c>
      <c r="F25" s="7">
        <f t="shared" si="7"/>
        <v>-297668.84399999998</v>
      </c>
    </row>
    <row r="26" spans="1:6" x14ac:dyDescent="0.25">
      <c r="A26" s="5" t="s">
        <v>12</v>
      </c>
      <c r="B26" s="7"/>
      <c r="C26" s="7">
        <f>C14*(1+$B$6)^C23</f>
        <v>-89760</v>
      </c>
      <c r="D26" s="7">
        <f t="shared" ref="D26:F26" si="8">D14*(1+$B$6)^D23</f>
        <v>-91555.199999999997</v>
      </c>
      <c r="E26" s="7">
        <f t="shared" si="8"/>
        <v>-93386.303999999989</v>
      </c>
      <c r="F26" s="7">
        <f t="shared" si="8"/>
        <v>-95254.030079999997</v>
      </c>
    </row>
    <row r="27" spans="1:6" x14ac:dyDescent="0.25">
      <c r="A27" s="6" t="s">
        <v>3</v>
      </c>
      <c r="B27" s="8"/>
      <c r="C27" s="8">
        <f>C15*(1+$B$6)^C23</f>
        <v>-510000</v>
      </c>
      <c r="D27" s="8">
        <f t="shared" ref="D27:F27" si="9">D15*(1+$B$6)^D23</f>
        <v>-520200</v>
      </c>
      <c r="E27" s="8">
        <f t="shared" si="9"/>
        <v>-530604</v>
      </c>
      <c r="F27" s="8">
        <f t="shared" si="9"/>
        <v>-541216.07999999996</v>
      </c>
    </row>
    <row r="28" spans="1:6" x14ac:dyDescent="0.25">
      <c r="A28" s="5" t="s">
        <v>13</v>
      </c>
      <c r="B28" s="7"/>
      <c r="C28" s="7">
        <f>SUM(C24:C27)</f>
        <v>496740</v>
      </c>
      <c r="D28" s="7">
        <f t="shared" ref="D28:F28" si="10">SUM(D24:D27)</f>
        <v>506674.80000000005</v>
      </c>
      <c r="E28" s="7">
        <f t="shared" si="10"/>
        <v>516808.29599999986</v>
      </c>
      <c r="F28" s="7">
        <f t="shared" si="10"/>
        <v>527144.46192000003</v>
      </c>
    </row>
    <row r="29" spans="1:6" x14ac:dyDescent="0.25">
      <c r="A29" s="6" t="s">
        <v>14</v>
      </c>
      <c r="B29" s="8">
        <v>-1200000</v>
      </c>
      <c r="C29" s="8"/>
      <c r="D29" s="8"/>
      <c r="E29" s="8"/>
      <c r="F29" s="8"/>
    </row>
    <row r="30" spans="1:6" x14ac:dyDescent="0.25">
      <c r="A30" s="3" t="s">
        <v>18</v>
      </c>
      <c r="B30" s="10">
        <f>SUM(B28:B29)</f>
        <v>-1200000</v>
      </c>
      <c r="C30" s="10">
        <f t="shared" ref="C30:F30" si="11">SUM(C28:C29)</f>
        <v>496740</v>
      </c>
      <c r="D30" s="10">
        <f t="shared" si="11"/>
        <v>506674.80000000005</v>
      </c>
      <c r="E30" s="10">
        <f t="shared" si="11"/>
        <v>516808.29599999986</v>
      </c>
      <c r="F30" s="10">
        <f t="shared" si="11"/>
        <v>527144.46192000003</v>
      </c>
    </row>
    <row r="32" spans="1:6" x14ac:dyDescent="0.25">
      <c r="A32" s="20" t="s">
        <v>19</v>
      </c>
      <c r="B32" s="22">
        <f>NPV(B7,C30:F30)+B30</f>
        <v>256273.16816049139</v>
      </c>
    </row>
    <row r="33" spans="1:6" x14ac:dyDescent="0.25">
      <c r="A33" s="21" t="s">
        <v>17</v>
      </c>
      <c r="B33" s="23">
        <f>IRR(B30:F30)</f>
        <v>0.25101327368270643</v>
      </c>
    </row>
    <row r="35" spans="1:6" x14ac:dyDescent="0.25">
      <c r="A35" s="20" t="s">
        <v>20</v>
      </c>
      <c r="B35" s="24">
        <f>(B33-B6)/(1+B6)</f>
        <v>0.22648360164971218</v>
      </c>
    </row>
    <row r="36" spans="1:6" x14ac:dyDescent="0.25">
      <c r="A36" s="21" t="s">
        <v>21</v>
      </c>
      <c r="B36" s="23">
        <f>IRR(B18:F18)</f>
        <v>0.22648360164971226</v>
      </c>
    </row>
    <row r="38" spans="1:6" x14ac:dyDescent="0.25">
      <c r="A38" s="25" t="s">
        <v>22</v>
      </c>
      <c r="B38" s="26">
        <f>NPV(B8,C18:F18)+B18</f>
        <v>256273.16816049116</v>
      </c>
    </row>
    <row r="39" spans="1:6" x14ac:dyDescent="0.25">
      <c r="B39" s="11"/>
    </row>
    <row r="40" spans="1:6" x14ac:dyDescent="0.25">
      <c r="A40" s="20" t="s">
        <v>23</v>
      </c>
      <c r="B40" s="28">
        <v>0.22</v>
      </c>
    </row>
    <row r="41" spans="1:6" x14ac:dyDescent="0.25">
      <c r="A41" s="27" t="s">
        <v>24</v>
      </c>
      <c r="B41" s="29">
        <v>0.2</v>
      </c>
    </row>
    <row r="42" spans="1:6" x14ac:dyDescent="0.25">
      <c r="A42" s="21" t="s">
        <v>25</v>
      </c>
      <c r="B42" s="30">
        <v>0.11</v>
      </c>
    </row>
    <row r="44" spans="1:6" x14ac:dyDescent="0.25">
      <c r="A44" s="39" t="s">
        <v>9</v>
      </c>
      <c r="B44" s="40">
        <v>0</v>
      </c>
      <c r="C44" s="40">
        <v>1</v>
      </c>
      <c r="D44" s="40">
        <v>2</v>
      </c>
      <c r="E44" s="40">
        <v>3</v>
      </c>
      <c r="F44" s="40">
        <v>4</v>
      </c>
    </row>
    <row r="45" spans="1:6" x14ac:dyDescent="0.25">
      <c r="A45" s="5" t="s">
        <v>26</v>
      </c>
      <c r="B45" s="5"/>
      <c r="C45" s="31">
        <f>C30</f>
        <v>496740</v>
      </c>
      <c r="D45" s="31">
        <f t="shared" ref="D45:F45" si="12">D30</f>
        <v>506674.80000000005</v>
      </c>
      <c r="E45" s="31">
        <f t="shared" si="12"/>
        <v>516808.29599999986</v>
      </c>
      <c r="F45" s="31">
        <f t="shared" si="12"/>
        <v>527144.46192000003</v>
      </c>
    </row>
    <row r="46" spans="1:6" x14ac:dyDescent="0.25">
      <c r="A46" s="5" t="s">
        <v>23</v>
      </c>
      <c r="B46" s="5"/>
      <c r="C46" s="34">
        <f>-C45*$B$40</f>
        <v>-109282.8</v>
      </c>
      <c r="D46" s="34">
        <f t="shared" ref="D46:F46" si="13">-D45*$B$40</f>
        <v>-111468.45600000001</v>
      </c>
      <c r="E46" s="34">
        <f t="shared" si="13"/>
        <v>-113697.82511999996</v>
      </c>
      <c r="F46" s="34">
        <f t="shared" si="13"/>
        <v>-115971.78162240001</v>
      </c>
    </row>
    <row r="47" spans="1:6" x14ac:dyDescent="0.25">
      <c r="A47" s="5" t="str">
        <f>A29</f>
        <v>Anleggsmidler</v>
      </c>
      <c r="B47" s="31">
        <f>B29</f>
        <v>-1200000</v>
      </c>
      <c r="C47" s="5"/>
      <c r="D47" s="5"/>
      <c r="E47" s="5"/>
      <c r="F47" s="5"/>
    </row>
    <row r="48" spans="1:6" x14ac:dyDescent="0.25">
      <c r="A48" s="6" t="s">
        <v>27</v>
      </c>
      <c r="B48" s="32">
        <f>-B47*B40*B41/(B41+B42)</f>
        <v>170322.5806451613</v>
      </c>
      <c r="C48" s="6"/>
      <c r="D48" s="6"/>
      <c r="E48" s="6"/>
      <c r="F48" s="6"/>
    </row>
    <row r="49" spans="1:6" x14ac:dyDescent="0.25">
      <c r="A49" s="35" t="s">
        <v>28</v>
      </c>
      <c r="B49" s="33">
        <f>SUM(B45:B48)</f>
        <v>-1029677.4193548387</v>
      </c>
      <c r="C49" s="33">
        <f t="shared" ref="C49:F49" si="14">SUM(C45:C48)</f>
        <v>387457.2</v>
      </c>
      <c r="D49" s="33">
        <f t="shared" si="14"/>
        <v>395206.34400000004</v>
      </c>
      <c r="E49" s="33">
        <f t="shared" si="14"/>
        <v>403110.47087999992</v>
      </c>
      <c r="F49" s="33">
        <f t="shared" si="14"/>
        <v>411172.68029759999</v>
      </c>
    </row>
    <row r="51" spans="1:6" x14ac:dyDescent="0.25">
      <c r="A51" s="25" t="s">
        <v>29</v>
      </c>
      <c r="B51" s="36">
        <f>NPV(B42,C49:F49)+B49</f>
        <v>205744.53799034108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zoomScaleNormal="100" workbookViewId="0">
      <selection activeCell="J14" sqref="J14"/>
    </sheetView>
  </sheetViews>
  <sheetFormatPr baseColWidth="10" defaultColWidth="9.140625" defaultRowHeight="15" x14ac:dyDescent="0.25"/>
  <cols>
    <col min="1" max="1" width="18.28515625" customWidth="1"/>
    <col min="2" max="2" width="13.140625" customWidth="1"/>
    <col min="3" max="3" width="13.7109375" bestFit="1" customWidth="1"/>
    <col min="4" max="5" width="13.5703125" bestFit="1" customWidth="1"/>
    <col min="6" max="7" width="10.140625" customWidth="1"/>
    <col min="8" max="10" width="11" bestFit="1" customWidth="1"/>
    <col min="11" max="11" width="10" bestFit="1" customWidth="1"/>
    <col min="12" max="12" width="9.28515625" customWidth="1"/>
    <col min="13" max="13" width="10" bestFit="1" customWidth="1"/>
    <col min="14" max="14" width="9.28515625" customWidth="1"/>
  </cols>
  <sheetData>
    <row r="1" spans="1:5" x14ac:dyDescent="0.25">
      <c r="B1" s="50" t="s">
        <v>30</v>
      </c>
      <c r="C1" s="50" t="s">
        <v>31</v>
      </c>
    </row>
    <row r="2" spans="1:5" x14ac:dyDescent="0.25">
      <c r="A2" s="44" t="s">
        <v>32</v>
      </c>
      <c r="B2" s="41">
        <v>2385000</v>
      </c>
      <c r="C2" s="41">
        <v>2000000</v>
      </c>
    </row>
    <row r="3" spans="1:5" x14ac:dyDescent="0.25">
      <c r="A3" s="5" t="s">
        <v>33</v>
      </c>
      <c r="B3" s="41">
        <v>750000</v>
      </c>
      <c r="C3" s="41">
        <v>195000</v>
      </c>
    </row>
    <row r="4" spans="1:5" x14ac:dyDescent="0.25">
      <c r="A4" s="5" t="s">
        <v>12</v>
      </c>
      <c r="B4" s="41">
        <v>320000</v>
      </c>
      <c r="C4" s="41">
        <v>695000</v>
      </c>
    </row>
    <row r="5" spans="1:5" x14ac:dyDescent="0.25">
      <c r="A5" s="6" t="s">
        <v>34</v>
      </c>
      <c r="B5" s="42">
        <v>130000</v>
      </c>
      <c r="C5" s="42">
        <v>60000</v>
      </c>
    </row>
    <row r="6" spans="1:5" x14ac:dyDescent="0.25">
      <c r="A6" s="3" t="s">
        <v>35</v>
      </c>
      <c r="B6" s="43">
        <f>B2-B3-B4-B5</f>
        <v>1185000</v>
      </c>
      <c r="C6" s="43">
        <f>C2-C3-C4-C5</f>
        <v>1050000</v>
      </c>
    </row>
    <row r="8" spans="1:5" x14ac:dyDescent="0.25">
      <c r="A8" s="66" t="s">
        <v>14</v>
      </c>
      <c r="B8" s="67">
        <v>2650000</v>
      </c>
      <c r="C8" s="67">
        <v>2350000</v>
      </c>
    </row>
    <row r="10" spans="1:5" x14ac:dyDescent="0.25">
      <c r="A10" s="20" t="s">
        <v>0</v>
      </c>
      <c r="B10" s="45">
        <v>0.05</v>
      </c>
    </row>
    <row r="11" spans="1:5" x14ac:dyDescent="0.25">
      <c r="A11" s="27" t="s">
        <v>11</v>
      </c>
      <c r="B11" s="46">
        <v>0.04</v>
      </c>
    </row>
    <row r="12" spans="1:5" x14ac:dyDescent="0.25">
      <c r="A12" s="27" t="s">
        <v>12</v>
      </c>
      <c r="B12" s="46">
        <v>0.03</v>
      </c>
    </row>
    <row r="13" spans="1:5" x14ac:dyDescent="0.25">
      <c r="A13" s="27" t="s">
        <v>34</v>
      </c>
      <c r="B13" s="46">
        <v>0.06</v>
      </c>
    </row>
    <row r="14" spans="1:5" x14ac:dyDescent="0.25">
      <c r="A14" s="21" t="s">
        <v>36</v>
      </c>
      <c r="B14" s="47">
        <v>0.2</v>
      </c>
    </row>
    <row r="16" spans="1:5" x14ac:dyDescent="0.25">
      <c r="A16" s="48" t="s">
        <v>30</v>
      </c>
      <c r="B16" s="49">
        <v>0</v>
      </c>
      <c r="C16" s="50">
        <v>1</v>
      </c>
      <c r="D16" s="50">
        <v>2</v>
      </c>
      <c r="E16" s="50">
        <v>3</v>
      </c>
    </row>
    <row r="17" spans="1:5" x14ac:dyDescent="0.25">
      <c r="A17" s="5" t="s">
        <v>32</v>
      </c>
      <c r="B17" s="41"/>
      <c r="C17" s="34">
        <f>$B$2*(1+$B$10)^C16</f>
        <v>2504250</v>
      </c>
      <c r="D17" s="34">
        <f t="shared" ref="D17:E17" si="0">$B$2*(1+$B$10)^D16</f>
        <v>2629462.5</v>
      </c>
      <c r="E17" s="34">
        <f t="shared" si="0"/>
        <v>2760935.6250000005</v>
      </c>
    </row>
    <row r="18" spans="1:5" x14ac:dyDescent="0.25">
      <c r="A18" s="5" t="str">
        <f>A3</f>
        <v>Materiakostnader</v>
      </c>
      <c r="B18" s="34"/>
      <c r="C18" s="34">
        <f>-$B$3*(1+$B$11)^C16</f>
        <v>-780000</v>
      </c>
      <c r="D18" s="34">
        <f t="shared" ref="D18:E18" si="1">-$B$3*(1+$B$11)^D16</f>
        <v>-811200.00000000012</v>
      </c>
      <c r="E18" s="34">
        <f t="shared" si="1"/>
        <v>-843648.00000000012</v>
      </c>
    </row>
    <row r="19" spans="1:5" x14ac:dyDescent="0.25">
      <c r="A19" s="5" t="str">
        <f>A4</f>
        <v>Lønnskostnader</v>
      </c>
      <c r="B19" s="34"/>
      <c r="C19" s="34">
        <f>-$B$4*(1+$B$12)^C16</f>
        <v>-329600</v>
      </c>
      <c r="D19" s="34">
        <f t="shared" ref="D19:E19" si="2">-$B$4*(1+$B$12)^D16</f>
        <v>-339488</v>
      </c>
      <c r="E19" s="34">
        <f t="shared" si="2"/>
        <v>-349672.64</v>
      </c>
    </row>
    <row r="20" spans="1:5" x14ac:dyDescent="0.25">
      <c r="A20" s="5" t="str">
        <f>A5</f>
        <v>Indirekte kostnader</v>
      </c>
      <c r="B20" s="34"/>
      <c r="C20" s="34">
        <f>-$B$5*(1+$B$13)^C16</f>
        <v>-137800</v>
      </c>
      <c r="D20" s="34">
        <f t="shared" ref="D20:E20" si="3">-$B$5*(1+$B$13)^D16</f>
        <v>-146068.00000000003</v>
      </c>
      <c r="E20" s="34">
        <f t="shared" si="3"/>
        <v>-154832.08000000005</v>
      </c>
    </row>
    <row r="21" spans="1:5" x14ac:dyDescent="0.25">
      <c r="A21" s="6" t="s">
        <v>14</v>
      </c>
      <c r="B21" s="32">
        <f>-B8</f>
        <v>-2650000</v>
      </c>
      <c r="C21" s="32"/>
      <c r="D21" s="32"/>
      <c r="E21" s="32"/>
    </row>
    <row r="22" spans="1:5" x14ac:dyDescent="0.25">
      <c r="A22" s="3" t="s">
        <v>35</v>
      </c>
      <c r="B22" s="43">
        <f>SUM(B17:B21)</f>
        <v>-2650000</v>
      </c>
      <c r="C22" s="43">
        <f t="shared" ref="C22:E22" si="4">SUM(C17:C21)</f>
        <v>1256850</v>
      </c>
      <c r="D22" s="43">
        <f t="shared" si="4"/>
        <v>1332706.5</v>
      </c>
      <c r="E22" s="43">
        <f t="shared" si="4"/>
        <v>1412782.9050000003</v>
      </c>
    </row>
    <row r="24" spans="1:5" x14ac:dyDescent="0.25">
      <c r="A24" s="51" t="s">
        <v>37</v>
      </c>
      <c r="B24" s="53">
        <f>NPV(B14,C22:E22)+B22</f>
        <v>140448.32465277798</v>
      </c>
    </row>
    <row r="25" spans="1:5" x14ac:dyDescent="0.25">
      <c r="A25" s="52" t="s">
        <v>17</v>
      </c>
      <c r="B25" s="54">
        <f>IRR(B22:E22)</f>
        <v>0.23291075330452293</v>
      </c>
    </row>
    <row r="27" spans="1:5" x14ac:dyDescent="0.25">
      <c r="A27" s="48" t="s">
        <v>31</v>
      </c>
      <c r="B27" s="49">
        <v>0</v>
      </c>
      <c r="C27" s="50">
        <v>1</v>
      </c>
      <c r="D27" s="50">
        <v>2</v>
      </c>
      <c r="E27" s="50">
        <v>3</v>
      </c>
    </row>
    <row r="28" spans="1:5" x14ac:dyDescent="0.25">
      <c r="A28" s="5" t="s">
        <v>32</v>
      </c>
      <c r="B28" s="41"/>
      <c r="C28" s="34">
        <f>$C$2*(1+$B$10)^C27</f>
        <v>2100000</v>
      </c>
      <c r="D28" s="34">
        <f t="shared" ref="D28:E28" si="5">$C$2*(1+$B$10)^D27</f>
        <v>2205000</v>
      </c>
      <c r="E28" s="34">
        <f t="shared" si="5"/>
        <v>2315250.0000000005</v>
      </c>
    </row>
    <row r="29" spans="1:5" x14ac:dyDescent="0.25">
      <c r="A29" s="5" t="str">
        <f>A13</f>
        <v>Indirekte kostnader</v>
      </c>
      <c r="B29" s="5"/>
      <c r="C29" s="34">
        <f>-$C$3*(1+$B$11)^C27</f>
        <v>-202800</v>
      </c>
      <c r="D29" s="34">
        <f t="shared" ref="D29:E29" si="6">-$C$3*(1+$B$11)^D27</f>
        <v>-210912.00000000003</v>
      </c>
      <c r="E29" s="34">
        <f t="shared" si="6"/>
        <v>-219348.48000000001</v>
      </c>
    </row>
    <row r="30" spans="1:5" x14ac:dyDescent="0.25">
      <c r="A30" s="5" t="str">
        <f>A12</f>
        <v>Lønnskostnader</v>
      </c>
      <c r="B30" s="5"/>
      <c r="C30" s="34">
        <f>-$C$4*(1+$B$12)^C27</f>
        <v>-715850</v>
      </c>
      <c r="D30" s="34">
        <f t="shared" ref="D30:E30" si="7">-$C$4*(1+$B$12)^D27</f>
        <v>-737325.5</v>
      </c>
      <c r="E30" s="34">
        <f t="shared" si="7"/>
        <v>-759445.26500000001</v>
      </c>
    </row>
    <row r="31" spans="1:5" x14ac:dyDescent="0.25">
      <c r="A31" s="5" t="str">
        <f>A20</f>
        <v>Indirekte kostnader</v>
      </c>
      <c r="B31" s="5"/>
      <c r="C31" s="34">
        <f>-$C$5*(1+$B$13)^C27</f>
        <v>-63600</v>
      </c>
      <c r="D31" s="34">
        <f t="shared" ref="D31:E31" si="8">-$C$5*(1+$B$13)^D27</f>
        <v>-67416.000000000015</v>
      </c>
      <c r="E31" s="34">
        <f t="shared" si="8"/>
        <v>-71460.960000000021</v>
      </c>
    </row>
    <row r="32" spans="1:5" x14ac:dyDescent="0.25">
      <c r="A32" s="6" t="s">
        <v>14</v>
      </c>
      <c r="B32" s="42">
        <f>-C8</f>
        <v>-2350000</v>
      </c>
      <c r="C32" s="6"/>
      <c r="D32" s="6"/>
      <c r="E32" s="6"/>
    </row>
    <row r="33" spans="1:5" x14ac:dyDescent="0.25">
      <c r="A33" s="3" t="s">
        <v>35</v>
      </c>
      <c r="B33" s="43">
        <f>SUM(B28:B32)</f>
        <v>-2350000</v>
      </c>
      <c r="C33" s="43">
        <f t="shared" ref="C33" si="9">SUM(C28:C32)</f>
        <v>1117750</v>
      </c>
      <c r="D33" s="43">
        <f t="shared" ref="D33" si="10">SUM(D28:D32)</f>
        <v>1189346.5</v>
      </c>
      <c r="E33" s="43">
        <f t="shared" ref="E33" si="11">SUM(E28:E32)</f>
        <v>1264995.2950000004</v>
      </c>
    </row>
    <row r="35" spans="1:5" x14ac:dyDescent="0.25">
      <c r="A35" s="51" t="s">
        <v>37</v>
      </c>
      <c r="B35" s="53">
        <f>NPV(B25,C33:E33)+B33</f>
        <v>14008.528617339674</v>
      </c>
    </row>
    <row r="36" spans="1:5" x14ac:dyDescent="0.25">
      <c r="A36" s="52" t="s">
        <v>17</v>
      </c>
      <c r="B36" s="54">
        <f>IRR(B33:E33)</f>
        <v>0.23677142553533814</v>
      </c>
    </row>
    <row r="37" spans="1:5" x14ac:dyDescent="0.25">
      <c r="B37" s="55"/>
    </row>
    <row r="38" spans="1:5" x14ac:dyDescent="0.25">
      <c r="A38" s="1" t="s">
        <v>38</v>
      </c>
      <c r="B38" s="1"/>
      <c r="C38" s="1"/>
      <c r="D38" s="1"/>
      <c r="E38" s="1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BD43-28C8-4296-946E-5D7F56F18E8B}">
  <dimension ref="A1:H33"/>
  <sheetViews>
    <sheetView workbookViewId="0">
      <selection activeCell="E7" sqref="E7"/>
    </sheetView>
  </sheetViews>
  <sheetFormatPr baseColWidth="10" defaultColWidth="11.42578125" defaultRowHeight="15" x14ac:dyDescent="0.25"/>
  <cols>
    <col min="1" max="1" width="39.7109375" bestFit="1" customWidth="1"/>
  </cols>
  <sheetData>
    <row r="1" spans="1:8" x14ac:dyDescent="0.25">
      <c r="A1" s="12" t="s">
        <v>39</v>
      </c>
      <c r="B1" s="58">
        <v>800000</v>
      </c>
    </row>
    <row r="2" spans="1:8" x14ac:dyDescent="0.25">
      <c r="A2" s="13" t="s">
        <v>40</v>
      </c>
      <c r="B2" s="59">
        <v>240000</v>
      </c>
    </row>
    <row r="3" spans="1:8" x14ac:dyDescent="0.25">
      <c r="A3" s="13" t="s">
        <v>41</v>
      </c>
      <c r="B3" s="59">
        <v>80000</v>
      </c>
    </row>
    <row r="4" spans="1:8" x14ac:dyDescent="0.25">
      <c r="A4" s="13" t="s">
        <v>42</v>
      </c>
      <c r="B4" s="59">
        <v>100000</v>
      </c>
    </row>
    <row r="5" spans="1:8" x14ac:dyDescent="0.25">
      <c r="A5" s="13" t="s">
        <v>43</v>
      </c>
      <c r="B5" s="60">
        <v>2.8000000000000001E-2</v>
      </c>
    </row>
    <row r="6" spans="1:8" x14ac:dyDescent="0.25">
      <c r="A6" s="13" t="s">
        <v>44</v>
      </c>
      <c r="B6" s="61">
        <v>0.22</v>
      </c>
    </row>
    <row r="7" spans="1:8" x14ac:dyDescent="0.25">
      <c r="A7" s="13" t="s">
        <v>45</v>
      </c>
      <c r="B7" s="61">
        <v>0.2</v>
      </c>
    </row>
    <row r="8" spans="1:8" x14ac:dyDescent="0.25">
      <c r="A8" s="2" t="s">
        <v>7</v>
      </c>
      <c r="B8" s="62">
        <v>7.0000000000000007E-2</v>
      </c>
    </row>
    <row r="10" spans="1:8" x14ac:dyDescent="0.25">
      <c r="A10" s="12" t="s">
        <v>6</v>
      </c>
      <c r="B10" s="63">
        <f>B8*(1+B5)+B5</f>
        <v>9.9960000000000007E-2</v>
      </c>
    </row>
    <row r="11" spans="1:8" x14ac:dyDescent="0.25">
      <c r="A11" s="2" t="s">
        <v>46</v>
      </c>
      <c r="B11" s="64">
        <v>0.1</v>
      </c>
    </row>
    <row r="13" spans="1:8" x14ac:dyDescent="0.25">
      <c r="A13" s="56" t="s">
        <v>9</v>
      </c>
      <c r="B13" s="40">
        <v>0</v>
      </c>
      <c r="C13" s="40">
        <v>1</v>
      </c>
      <c r="D13" s="40">
        <v>2</v>
      </c>
      <c r="E13" s="40">
        <v>3</v>
      </c>
      <c r="F13" s="40">
        <v>4</v>
      </c>
      <c r="G13" s="40">
        <v>5</v>
      </c>
      <c r="H13" s="40">
        <v>6</v>
      </c>
    </row>
    <row r="14" spans="1:8" x14ac:dyDescent="0.25">
      <c r="A14" s="5" t="s">
        <v>47</v>
      </c>
      <c r="B14" s="34"/>
      <c r="C14" s="34">
        <f>(B3+B4)</f>
        <v>180000</v>
      </c>
      <c r="D14" s="34">
        <f>$C$14*(1+$B$5)^C13</f>
        <v>185040</v>
      </c>
      <c r="E14" s="34">
        <f>$C$14*(1+$B$5)^D13</f>
        <v>190221.12</v>
      </c>
      <c r="F14" s="34">
        <f>$C$14*(1+$B$5)^E13</f>
        <v>195547.31135999999</v>
      </c>
      <c r="G14" s="34">
        <f>$C$14*(1+$B$5)^F13</f>
        <v>201022.63607807999</v>
      </c>
      <c r="H14" s="34">
        <f>$C$14*(1+$B$5)^G13</f>
        <v>206651.26988826622</v>
      </c>
    </row>
    <row r="15" spans="1:8" x14ac:dyDescent="0.25">
      <c r="A15" s="5" t="s">
        <v>23</v>
      </c>
      <c r="B15" s="34"/>
      <c r="C15" s="34">
        <f>-$B$6*C14</f>
        <v>-39600</v>
      </c>
      <c r="D15" s="34">
        <f t="shared" ref="D15:H15" si="0">-$B$6*D14</f>
        <v>-40708.800000000003</v>
      </c>
      <c r="E15" s="34">
        <f t="shared" si="0"/>
        <v>-41848.646399999998</v>
      </c>
      <c r="F15" s="34">
        <f t="shared" si="0"/>
        <v>-43020.408499199999</v>
      </c>
      <c r="G15" s="34">
        <f t="shared" si="0"/>
        <v>-44224.979937177595</v>
      </c>
      <c r="H15" s="34">
        <f t="shared" si="0"/>
        <v>-45463.27937541857</v>
      </c>
    </row>
    <row r="16" spans="1:8" x14ac:dyDescent="0.25">
      <c r="A16" s="5" t="s">
        <v>48</v>
      </c>
      <c r="B16" s="34">
        <f>-B1</f>
        <v>-800000</v>
      </c>
      <c r="C16" s="34"/>
      <c r="D16" s="34"/>
      <c r="E16" s="34"/>
      <c r="F16" s="34"/>
      <c r="G16" s="34"/>
      <c r="H16" s="34"/>
    </row>
    <row r="17" spans="1:8" x14ac:dyDescent="0.25">
      <c r="A17" s="6" t="s">
        <v>49</v>
      </c>
      <c r="B17" s="32">
        <f>-B16*B7*B6/(B11+B7)</f>
        <v>117333.33333333331</v>
      </c>
      <c r="C17" s="32"/>
      <c r="D17" s="32"/>
      <c r="E17" s="32"/>
      <c r="F17" s="32"/>
      <c r="G17" s="32"/>
      <c r="H17" s="32"/>
    </row>
    <row r="18" spans="1:8" x14ac:dyDescent="0.25">
      <c r="A18" s="21" t="s">
        <v>28</v>
      </c>
      <c r="B18" s="57">
        <f>SUM(B14:B17)</f>
        <v>-682666.66666666674</v>
      </c>
      <c r="C18" s="57">
        <f t="shared" ref="C18:H18" si="1">SUM(C14:C17)</f>
        <v>140400</v>
      </c>
      <c r="D18" s="57">
        <f t="shared" si="1"/>
        <v>144331.20000000001</v>
      </c>
      <c r="E18" s="57">
        <f t="shared" si="1"/>
        <v>148372.4736</v>
      </c>
      <c r="F18" s="57">
        <f t="shared" si="1"/>
        <v>152526.90286079998</v>
      </c>
      <c r="G18" s="57">
        <f t="shared" si="1"/>
        <v>156797.6561409024</v>
      </c>
      <c r="H18" s="57">
        <f t="shared" si="1"/>
        <v>161187.99051284767</v>
      </c>
    </row>
    <row r="19" spans="1:8" x14ac:dyDescent="0.25">
      <c r="B19" s="4"/>
      <c r="C19" s="4"/>
      <c r="D19" s="4"/>
      <c r="E19" s="4"/>
      <c r="F19" s="4"/>
      <c r="G19" s="4"/>
      <c r="H19" s="4"/>
    </row>
    <row r="20" spans="1:8" x14ac:dyDescent="0.25">
      <c r="A20" s="25" t="s">
        <v>29</v>
      </c>
      <c r="B20" s="65">
        <f>NPV(B11,C18:H18)+B18</f>
        <v>-31750.530552241136</v>
      </c>
      <c r="C20" s="4"/>
      <c r="D20" s="4"/>
      <c r="E20" s="4"/>
      <c r="F20" s="4"/>
      <c r="G20" s="4"/>
      <c r="H20" s="4"/>
    </row>
    <row r="21" spans="1:8" x14ac:dyDescent="0.25">
      <c r="B21" s="4"/>
      <c r="C21" s="4"/>
      <c r="D21" s="4"/>
      <c r="E21" s="4"/>
      <c r="F21" s="4"/>
      <c r="G21" s="4"/>
      <c r="H21" s="4"/>
    </row>
    <row r="22" spans="1:8" x14ac:dyDescent="0.25">
      <c r="A22" s="56" t="s">
        <v>9</v>
      </c>
      <c r="B22" s="40">
        <v>0</v>
      </c>
      <c r="C22" s="40">
        <v>1</v>
      </c>
      <c r="D22" s="40">
        <v>2</v>
      </c>
      <c r="E22" s="40">
        <v>3</v>
      </c>
      <c r="F22" s="40">
        <v>4</v>
      </c>
      <c r="G22" s="40">
        <v>5</v>
      </c>
      <c r="H22" s="4"/>
    </row>
    <row r="23" spans="1:8" x14ac:dyDescent="0.25">
      <c r="A23" s="5" t="s">
        <v>47</v>
      </c>
      <c r="B23" s="34"/>
      <c r="C23" s="34">
        <f>C14</f>
        <v>180000</v>
      </c>
      <c r="D23" s="34">
        <f t="shared" ref="D23:G23" si="2">D14</f>
        <v>185040</v>
      </c>
      <c r="E23" s="34">
        <f t="shared" si="2"/>
        <v>190221.12</v>
      </c>
      <c r="F23" s="34">
        <f t="shared" si="2"/>
        <v>195547.31135999999</v>
      </c>
      <c r="G23" s="34">
        <f t="shared" si="2"/>
        <v>201022.63607807999</v>
      </c>
      <c r="H23" s="4"/>
    </row>
    <row r="24" spans="1:8" x14ac:dyDescent="0.25">
      <c r="A24" s="5" t="s">
        <v>23</v>
      </c>
      <c r="B24" s="34"/>
      <c r="C24" s="34">
        <f>-$B$6*C23</f>
        <v>-39600</v>
      </c>
      <c r="D24" s="34">
        <f t="shared" ref="D24:G24" si="3">-$B$6*D23</f>
        <v>-40708.800000000003</v>
      </c>
      <c r="E24" s="34">
        <f t="shared" si="3"/>
        <v>-41848.646399999998</v>
      </c>
      <c r="F24" s="34">
        <f t="shared" si="3"/>
        <v>-43020.408499199999</v>
      </c>
      <c r="G24" s="34">
        <f t="shared" si="3"/>
        <v>-44224.979937177595</v>
      </c>
      <c r="H24" s="4"/>
    </row>
    <row r="25" spans="1:8" x14ac:dyDescent="0.25">
      <c r="A25" s="5" t="s">
        <v>48</v>
      </c>
      <c r="B25" s="34">
        <f>-B1</f>
        <v>-800000</v>
      </c>
      <c r="C25" s="34"/>
      <c r="D25" s="34"/>
      <c r="E25" s="34"/>
      <c r="F25" s="34"/>
      <c r="G25" s="34">
        <f>B2</f>
        <v>240000</v>
      </c>
      <c r="H25" s="4"/>
    </row>
    <row r="26" spans="1:8" x14ac:dyDescent="0.25">
      <c r="A26" s="5" t="str">
        <f>A17</f>
        <v>NV spart skatt pga. avskrivning</v>
      </c>
      <c r="B26" s="34">
        <f>B17</f>
        <v>117333.33333333331</v>
      </c>
      <c r="C26" s="34"/>
      <c r="D26" s="34"/>
      <c r="E26" s="34"/>
      <c r="F26" s="34"/>
      <c r="G26" s="34"/>
      <c r="H26" s="4"/>
    </row>
    <row r="27" spans="1:8" x14ac:dyDescent="0.25">
      <c r="A27" s="6" t="s">
        <v>49</v>
      </c>
      <c r="B27" s="32">
        <f>-B2*B7*B6/((1+B11)^G22*(B11+B7))</f>
        <v>-21856.430571682253</v>
      </c>
      <c r="C27" s="32"/>
      <c r="D27" s="32"/>
      <c r="E27" s="32"/>
      <c r="F27" s="32"/>
      <c r="G27" s="32"/>
      <c r="H27" s="4"/>
    </row>
    <row r="28" spans="1:8" x14ac:dyDescent="0.25">
      <c r="A28" s="21" t="s">
        <v>28</v>
      </c>
      <c r="B28" s="57">
        <f>SUM(B23:B27)</f>
        <v>-704523.09723834903</v>
      </c>
      <c r="C28" s="57">
        <f t="shared" ref="C28:G28" si="4">SUM(C23:C27)</f>
        <v>140400</v>
      </c>
      <c r="D28" s="57">
        <f t="shared" si="4"/>
        <v>144331.20000000001</v>
      </c>
      <c r="E28" s="57">
        <f t="shared" si="4"/>
        <v>148372.4736</v>
      </c>
      <c r="F28" s="57">
        <f t="shared" si="4"/>
        <v>152526.90286079998</v>
      </c>
      <c r="G28" s="57">
        <f t="shared" si="4"/>
        <v>396797.65614090243</v>
      </c>
      <c r="H28" s="4"/>
    </row>
    <row r="29" spans="1:8" x14ac:dyDescent="0.25">
      <c r="B29" s="4"/>
      <c r="C29" s="4"/>
      <c r="D29" s="4"/>
      <c r="E29" s="4"/>
      <c r="F29" s="4"/>
      <c r="G29" s="4"/>
      <c r="H29" s="4"/>
    </row>
    <row r="30" spans="1:8" x14ac:dyDescent="0.25">
      <c r="A30" s="25" t="s">
        <v>29</v>
      </c>
      <c r="B30" s="65">
        <f>NPV(B11,C28:G28)+B28</f>
        <v>4427.737928015762</v>
      </c>
      <c r="C30" s="4"/>
      <c r="D30" s="4"/>
      <c r="E30" s="4"/>
      <c r="F30" s="4"/>
      <c r="G30" s="4"/>
      <c r="H30" s="4"/>
    </row>
    <row r="31" spans="1:8" x14ac:dyDescent="0.25">
      <c r="B31" s="4"/>
      <c r="C31" s="4"/>
      <c r="D31" s="4"/>
      <c r="E31" s="4"/>
      <c r="F31" s="4"/>
      <c r="G31" s="4"/>
      <c r="H31" s="4"/>
    </row>
    <row r="32" spans="1:8" x14ac:dyDescent="0.25">
      <c r="B32" s="4"/>
      <c r="C32" s="4"/>
      <c r="D32" s="4"/>
      <c r="E32" s="4"/>
      <c r="F32" s="4"/>
      <c r="G32" s="4"/>
      <c r="H32" s="4"/>
    </row>
    <row r="33" spans="2:8" x14ac:dyDescent="0.25">
      <c r="B33" s="4"/>
      <c r="C33" s="4"/>
      <c r="D33" s="4"/>
      <c r="E33" s="4"/>
      <c r="F33" s="4"/>
      <c r="G33" s="4"/>
      <c r="H3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9.1</vt:lpstr>
      <vt:lpstr>Oppgave 9.2</vt:lpstr>
      <vt:lpstr>Oppgave 9.3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cp:lastPrinted>2023-06-29T10:00:36Z</cp:lastPrinted>
  <dcterms:created xsi:type="dcterms:W3CDTF">2015-04-23T07:41:55Z</dcterms:created>
  <dcterms:modified xsi:type="dcterms:W3CDTF">2023-06-29T10:01:00Z</dcterms:modified>
  <cp:category/>
  <cp:contentStatus/>
</cp:coreProperties>
</file>