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AF1CEF3-3D10-4003-9D08-5313AB342DCB}" xr6:coauthVersionLast="47" xr6:coauthVersionMax="47" xr10:uidLastSave="{00000000-0000-0000-0000-000000000000}"/>
  <bookViews>
    <workbookView xWindow="8190" yWindow="2985" windowWidth="17370" windowHeight="12255" tabRatio="585" firstSheet="1" activeTab="1" xr2:uid="{00000000-000D-0000-FFFF-FFFF00000000}"/>
  </bookViews>
  <sheets>
    <sheet name="Oppgave 2.1 til 2.5" sheetId="1" r:id="rId1"/>
    <sheet name="Oppgave 2.9" sheetId="9" r:id="rId2"/>
    <sheet name="Oppgave 2.10" sheetId="7" r:id="rId3"/>
    <sheet name="Oppgave 2.11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8" l="1"/>
  <c r="I20" i="8"/>
  <c r="C26" i="8"/>
  <c r="C27" i="8"/>
  <c r="C28" i="8"/>
  <c r="C29" i="8"/>
  <c r="C25" i="8"/>
  <c r="C21" i="8"/>
  <c r="C20" i="8"/>
  <c r="F7" i="8"/>
  <c r="F6" i="8"/>
  <c r="D7" i="8"/>
  <c r="E15" i="8"/>
  <c r="D15" i="8"/>
  <c r="E9" i="8"/>
  <c r="E10" i="8"/>
  <c r="E11" i="8"/>
  <c r="E12" i="8"/>
  <c r="E13" i="8"/>
  <c r="E14" i="8"/>
  <c r="E8" i="8"/>
  <c r="H26" i="7"/>
  <c r="H25" i="7"/>
  <c r="H21" i="7"/>
  <c r="H20" i="7"/>
  <c r="C29" i="7"/>
  <c r="C28" i="7"/>
  <c r="C26" i="7"/>
  <c r="C27" i="7"/>
  <c r="C25" i="7"/>
  <c r="C21" i="7"/>
  <c r="C20" i="7"/>
  <c r="F7" i="7"/>
  <c r="F8" i="7"/>
  <c r="F6" i="7"/>
  <c r="F5" i="7"/>
  <c r="D7" i="7"/>
  <c r="D16" i="7" s="1"/>
  <c r="D15" i="7"/>
  <c r="E10" i="7"/>
  <c r="E11" i="7"/>
  <c r="E12" i="7"/>
  <c r="E13" i="7"/>
  <c r="E14" i="7"/>
  <c r="E15" i="7"/>
  <c r="E9" i="7"/>
  <c r="C16" i="7"/>
  <c r="J46" i="9"/>
  <c r="E46" i="9"/>
  <c r="F18" i="9"/>
  <c r="E34" i="9" s="1"/>
  <c r="G18" i="9"/>
  <c r="E35" i="9" s="1"/>
  <c r="H18" i="9"/>
  <c r="E36" i="9" s="1"/>
  <c r="H36" i="9" s="1"/>
  <c r="J52" i="9" s="1"/>
  <c r="I18" i="9"/>
  <c r="E37" i="9" s="1"/>
  <c r="G37" i="9" s="1"/>
  <c r="J18" i="9"/>
  <c r="E38" i="9" s="1"/>
  <c r="K18" i="9"/>
  <c r="E39" i="9" s="1"/>
  <c r="G39" i="9" s="1"/>
  <c r="E50" i="9" s="1"/>
  <c r="L18" i="9"/>
  <c r="E40" i="9" s="1"/>
  <c r="G40" i="9" s="1"/>
  <c r="E51" i="9" s="1"/>
  <c r="E18" i="9"/>
  <c r="E33" i="9" s="1"/>
  <c r="H33" i="9" s="1"/>
  <c r="M8" i="9"/>
  <c r="M9" i="9"/>
  <c r="M10" i="9"/>
  <c r="M11" i="9"/>
  <c r="M12" i="9"/>
  <c r="M13" i="9"/>
  <c r="M14" i="9"/>
  <c r="M15" i="9"/>
  <c r="M16" i="9"/>
  <c r="M17" i="9"/>
  <c r="M7" i="9"/>
  <c r="M18" i="9" l="1"/>
  <c r="H34" i="9"/>
  <c r="J47" i="9" s="1"/>
  <c r="B51" i="9"/>
  <c r="B50" i="9"/>
  <c r="B49" i="9"/>
  <c r="G47" i="9"/>
  <c r="G46" i="9"/>
  <c r="G38" i="9"/>
  <c r="F41" i="9" l="1"/>
  <c r="G41" i="9" s="1"/>
  <c r="G42" i="9" s="1"/>
  <c r="E49" i="9"/>
  <c r="E42" i="9"/>
  <c r="F35" i="9" l="1"/>
  <c r="H35" i="9" s="1"/>
  <c r="E52" i="9"/>
  <c r="H42" i="9" l="1"/>
  <c r="J51" i="9"/>
  <c r="F42" i="9"/>
  <c r="E54" i="9"/>
  <c r="N46" i="9" s="1"/>
  <c r="N47" i="9" s="1"/>
  <c r="J48" i="9"/>
  <c r="J53" i="9" l="1"/>
  <c r="B29" i="8"/>
  <c r="B28" i="8"/>
  <c r="B27" i="8"/>
  <c r="B26" i="8"/>
  <c r="B25" i="8"/>
  <c r="F20" i="8"/>
  <c r="D16" i="8"/>
  <c r="C16" i="8"/>
  <c r="B28" i="7"/>
  <c r="B27" i="7"/>
  <c r="B26" i="7"/>
  <c r="E21" i="7"/>
  <c r="E20" i="7"/>
  <c r="F16" i="7" l="1"/>
  <c r="E16" i="7"/>
  <c r="F16" i="8"/>
  <c r="I21" i="8"/>
  <c r="C30" i="8"/>
  <c r="E16" i="8"/>
  <c r="C22" i="8"/>
  <c r="C32" i="8" l="1"/>
  <c r="H22" i="7"/>
  <c r="C22" i="7"/>
  <c r="C31" i="7" s="1"/>
  <c r="D31" i="1"/>
  <c r="G28" i="1" s="1"/>
  <c r="G31" i="1" s="1"/>
  <c r="H25" i="1"/>
  <c r="D20" i="1"/>
  <c r="G17" i="1" s="1"/>
  <c r="G20" i="1" s="1"/>
  <c r="H13" i="1"/>
  <c r="D8" i="1"/>
  <c r="G5" i="1" s="1"/>
  <c r="G8" i="1" s="1"/>
  <c r="I26" i="8" l="1"/>
  <c r="H27" i="7"/>
</calcChain>
</file>

<file path=xl/sharedStrings.xml><?xml version="1.0" encoding="utf-8"?>
<sst xmlns="http://schemas.openxmlformats.org/spreadsheetml/2006/main" count="248" uniqueCount="148">
  <si>
    <t>Lastebil</t>
  </si>
  <si>
    <t>Bankinnskudd</t>
  </si>
  <si>
    <t>Egenkapital</t>
  </si>
  <si>
    <t>Banklån</t>
  </si>
  <si>
    <t>Balanse per 1.1.x1</t>
  </si>
  <si>
    <t>a)</t>
  </si>
  <si>
    <t>Egenkapitalen: kr (100 000 + 2 000 + 70 000 – 125 000) =</t>
  </si>
  <si>
    <t>b)</t>
  </si>
  <si>
    <t>Balanse per 20.1.x1</t>
  </si>
  <si>
    <t>Inventar</t>
  </si>
  <si>
    <t>Kontanter</t>
  </si>
  <si>
    <t>2.3</t>
  </si>
  <si>
    <t>Egenkapital: kr (125 000 + 4 500 + 30 000 – 100 000) =</t>
  </si>
  <si>
    <t>Balanse per 30.6.x1</t>
  </si>
  <si>
    <t>Varebil</t>
  </si>
  <si>
    <t>c)</t>
  </si>
  <si>
    <t>Kontanter minker med kr 500, og egenkapitalen minker med kr 500.</t>
  </si>
  <si>
    <t>Bankinnskuddet øker med kr 12 500. Egenkapitalen øker tilsvarende.</t>
  </si>
  <si>
    <t>samme beløp.</t>
  </si>
  <si>
    <t>2.1</t>
  </si>
  <si>
    <t xml:space="preserve">Bankinnskuddet minker med kr 1 000, og lånet i AS Finans minker med </t>
  </si>
  <si>
    <t>med samme beløp.</t>
  </si>
  <si>
    <t xml:space="preserve">Bankinnskuddet øker med kr 3 000, mens kontantbeholdningen går ned </t>
  </si>
  <si>
    <t>2.4</t>
  </si>
  <si>
    <t>Eiendelen inventar øker med kr 80 000, og bankinnskuddet minker</t>
  </si>
  <si>
    <t>med kr 80 000.</t>
  </si>
  <si>
    <t>Bankinnskuddet minker med kr 2 500, mens egenkapitalen minker</t>
  </si>
  <si>
    <t xml:space="preserve">Varebeholdningen (en ny eiendel) øker med kr 40 000. Gjeld til </t>
  </si>
  <si>
    <t>leverandøren øker med kr 40 000.</t>
  </si>
  <si>
    <t xml:space="preserve">Bankinnskuddet øker med kr 100 000. Egenkapitalen øker med </t>
  </si>
  <si>
    <t>Gjelden til banken øker med kr 200 000. Bankinnskuddet øker</t>
  </si>
  <si>
    <t>med kr 199 000 (det forutsettes at pengene settes inn på bankkontoen).</t>
  </si>
  <si>
    <t>Egenkapitalen minker med kr 1 000.</t>
  </si>
  <si>
    <t>Bankinnskuddet minker med kr 15 000 samtidig som egenkapitalen</t>
  </si>
  <si>
    <t>minker med kr 15 000.</t>
  </si>
  <si>
    <t>minker med kr 250 000.</t>
  </si>
  <si>
    <t>2.5</t>
  </si>
  <si>
    <t>Å debitere en eiendelskonto betyr at eiendelen</t>
  </si>
  <si>
    <t>Å kreditere en gjeldskonto betyr at gjelden</t>
  </si>
  <si>
    <t>Å debitere en kostnadskonto betyr at kostnaden</t>
  </si>
  <si>
    <t>Å debitere en egenkapitalkonto betyr at egenkapitalen</t>
  </si>
  <si>
    <t>Å kreditere en inntektskonto betyr at inntekten</t>
  </si>
  <si>
    <t>Å kreditere en kostnadskonto betyr at kostnaden</t>
  </si>
  <si>
    <t>Å kreditere en eiendelskonto betyr at eiendelen</t>
  </si>
  <si>
    <t>Å kreditere en egenkapitalskonto betyr at egenkapitalen</t>
  </si>
  <si>
    <t>Å debitere en inntektskonto betyr at inntekten</t>
  </si>
  <si>
    <t>Å debitere en gjeldskonto betyr at gjelden</t>
  </si>
  <si>
    <t>øker</t>
  </si>
  <si>
    <t>minker</t>
  </si>
  <si>
    <t>Dato</t>
  </si>
  <si>
    <t>Tekst</t>
  </si>
  <si>
    <t>Bil.</t>
  </si>
  <si>
    <t>nr.</t>
  </si>
  <si>
    <t>Lønn</t>
  </si>
  <si>
    <t>Debet</t>
  </si>
  <si>
    <t>Kredit</t>
  </si>
  <si>
    <t>Inngående balanse</t>
  </si>
  <si>
    <t>Inntekter</t>
  </si>
  <si>
    <t>Saldobalanse</t>
  </si>
  <si>
    <t>Resultat</t>
  </si>
  <si>
    <t>Balanse</t>
  </si>
  <si>
    <t>Andre driftskostnader</t>
  </si>
  <si>
    <t>Eiendeler:</t>
  </si>
  <si>
    <t>Kostnader</t>
  </si>
  <si>
    <t>Sum eiendeler</t>
  </si>
  <si>
    <t>Sum kostnader</t>
  </si>
  <si>
    <t>Egenkapital og gjeld:</t>
  </si>
  <si>
    <t>Sum egenkapital og gjeld</t>
  </si>
  <si>
    <t>Overskudd</t>
  </si>
  <si>
    <t>Kjøreinntekter</t>
  </si>
  <si>
    <t>Lastebilkostnader</t>
  </si>
  <si>
    <t>Rentekostnader</t>
  </si>
  <si>
    <t>Renter og avdrag</t>
  </si>
  <si>
    <t>Betaler diesel</t>
  </si>
  <si>
    <t>Telefonregning</t>
  </si>
  <si>
    <t>Reparasjon</t>
  </si>
  <si>
    <t>Diesel, olje etc.</t>
  </si>
  <si>
    <t>Bilag</t>
  </si>
  <si>
    <t>Andre dr.kostnader</t>
  </si>
  <si>
    <t>Resultatregnskap for juli 20x1</t>
  </si>
  <si>
    <t>Balanse per 31. juli 20x1</t>
  </si>
  <si>
    <t>Drosje</t>
  </si>
  <si>
    <t>Lån i Buskerudbanken</t>
  </si>
  <si>
    <t>Driftskostnader drosje</t>
  </si>
  <si>
    <t>Renteinntekter</t>
  </si>
  <si>
    <t>Resultatregnskap for 20x1</t>
  </si>
  <si>
    <t>Balanse per 31. 12. 20x1</t>
  </si>
  <si>
    <t>Eiendeler</t>
  </si>
  <si>
    <t>Sum inntekter</t>
  </si>
  <si>
    <t>Egenkapital og gjeld</t>
  </si>
  <si>
    <t>Inntekter fra arrangement</t>
  </si>
  <si>
    <t>Medlemskontingent</t>
  </si>
  <si>
    <t>Kjøp av verktøy</t>
  </si>
  <si>
    <t>Reparasjon og vedlikehold</t>
  </si>
  <si>
    <t>Kontorkostnader</t>
  </si>
  <si>
    <t>Møtekostnader</t>
  </si>
  <si>
    <t>Resultatregnskap for 3. kvartal 20x1</t>
  </si>
  <si>
    <t>Balanse per 30.9.20x1</t>
  </si>
  <si>
    <t>Eiendelen varebil øker med kr 250 000, og bankinnskuddet</t>
  </si>
  <si>
    <t>Lån i AS Finans</t>
  </si>
  <si>
    <t>Løsninger oppgave 2.1 til 2.5</t>
  </si>
  <si>
    <t>2.2</t>
  </si>
  <si>
    <t>tilsvarende.</t>
  </si>
  <si>
    <t xml:space="preserve">Bankinnskuddet minker med kr 25 000. Egenkapital reduseres </t>
  </si>
  <si>
    <t>Løsning oppgave 2.9</t>
  </si>
  <si>
    <t>Egenkapital 1.7.</t>
  </si>
  <si>
    <t>Egenkapital 31.7.</t>
  </si>
  <si>
    <t>Løsning oppgave 2.10</t>
  </si>
  <si>
    <t>avdrag som er betalt i løpet</t>
  </si>
  <si>
    <t>av året.</t>
  </si>
  <si>
    <t>Løsning oppgave 2.11</t>
  </si>
  <si>
    <t>e)</t>
  </si>
  <si>
    <t>Kontokode</t>
  </si>
  <si>
    <t>Beløp</t>
  </si>
  <si>
    <t>Bilag-</t>
  </si>
  <si>
    <t>Diesel</t>
  </si>
  <si>
    <t>Avdrag</t>
  </si>
  <si>
    <t>Renter</t>
  </si>
  <si>
    <t>Tilbakeføring blg. 239</t>
  </si>
  <si>
    <t>31.7.</t>
  </si>
  <si>
    <t>Riktig føring bilag 239</t>
  </si>
  <si>
    <t>Debettallet på konto 2220 er</t>
  </si>
  <si>
    <t>f)</t>
  </si>
  <si>
    <t>a, b og d)</t>
  </si>
  <si>
    <t>Konto-</t>
  </si>
  <si>
    <t>kode</t>
  </si>
  <si>
    <t>Bank-</t>
  </si>
  <si>
    <t>innskudd</t>
  </si>
  <si>
    <t>Egen-</t>
  </si>
  <si>
    <t>kapital</t>
  </si>
  <si>
    <t>Kjøre-</t>
  </si>
  <si>
    <t>inntekter</t>
  </si>
  <si>
    <t>Lastebil-</t>
  </si>
  <si>
    <t>kostnader</t>
  </si>
  <si>
    <t>Andre dr.-</t>
  </si>
  <si>
    <t>Rente-</t>
  </si>
  <si>
    <t>Kontroll</t>
  </si>
  <si>
    <t>Saldo-</t>
  </si>
  <si>
    <t>balanse</t>
  </si>
  <si>
    <t>Kontonavn</t>
  </si>
  <si>
    <t>Poster-</t>
  </si>
  <si>
    <t>inger</t>
  </si>
  <si>
    <t>Når vi bruker fortegnskontoer, må vi ta</t>
  </si>
  <si>
    <t>utgangspunkt i saldobalansen</t>
  </si>
  <si>
    <t>og driften viser over skudd for 3. kvartal slik at egenkapitalen har økt.</t>
  </si>
  <si>
    <t xml:space="preserve">Velforeningens økonomi virker god. Egenkapitalen er positiv, </t>
  </si>
  <si>
    <t>handlefrihet</t>
  </si>
  <si>
    <t xml:space="preserve">Vi merker oss også at foreningen ikke har gjeld. Dette gir foreningen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</si>
</sst>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;@"/>
    <numFmt numFmtId="165" formatCode="d/m/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4" fillId="0" borderId="0"/>
    <xf numFmtId="0" fontId="6" fillId="0" borderId="0"/>
    <xf numFmtId="0" fontId="6" fillId="0" borderId="0"/>
  </cellStyleXfs>
  <cellXfs count="18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4" fillId="0" borderId="0" xfId="0" applyNumberFormat="1" applyFont="1"/>
    <xf numFmtId="49" fontId="2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7" fillId="0" borderId="0" xfId="2" applyFont="1"/>
    <xf numFmtId="0" fontId="8" fillId="0" borderId="0" xfId="2" applyFont="1"/>
    <xf numFmtId="3" fontId="7" fillId="0" borderId="18" xfId="2" applyNumberFormat="1" applyFont="1" applyBorder="1"/>
    <xf numFmtId="0" fontId="7" fillId="0" borderId="7" xfId="2" applyFont="1" applyBorder="1" applyAlignment="1" applyProtection="1">
      <alignment horizontal="left"/>
      <protection locked="0"/>
    </xf>
    <xf numFmtId="3" fontId="7" fillId="0" borderId="19" xfId="2" applyNumberFormat="1" applyFont="1" applyBorder="1"/>
    <xf numFmtId="0" fontId="7" fillId="0" borderId="7" xfId="2" applyFont="1" applyBorder="1" applyProtection="1">
      <protection locked="0"/>
    </xf>
    <xf numFmtId="0" fontId="7" fillId="0" borderId="23" xfId="2" applyFont="1" applyBorder="1" applyProtection="1">
      <protection locked="0"/>
    </xf>
    <xf numFmtId="3" fontId="7" fillId="0" borderId="22" xfId="2" applyNumberFormat="1" applyFont="1" applyBorder="1"/>
    <xf numFmtId="3" fontId="7" fillId="0" borderId="16" xfId="2" applyNumberFormat="1" applyFont="1" applyBorder="1"/>
    <xf numFmtId="0" fontId="10" fillId="0" borderId="0" xfId="2" applyFont="1"/>
    <xf numFmtId="3" fontId="7" fillId="0" borderId="2" xfId="2" applyNumberFormat="1" applyFont="1" applyBorder="1"/>
    <xf numFmtId="0" fontId="7" fillId="0" borderId="14" xfId="2" applyFont="1" applyBorder="1" applyAlignment="1">
      <alignment horizontal="left"/>
    </xf>
    <xf numFmtId="1" fontId="7" fillId="0" borderId="17" xfId="2" applyNumberFormat="1" applyFont="1" applyBorder="1" applyAlignment="1" applyProtection="1">
      <alignment horizontal="center"/>
      <protection locked="0"/>
    </xf>
    <xf numFmtId="0" fontId="7" fillId="0" borderId="21" xfId="2" applyFont="1" applyBorder="1" applyProtection="1">
      <protection locked="0"/>
    </xf>
    <xf numFmtId="1" fontId="7" fillId="0" borderId="19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>
      <alignment horizontal="center"/>
    </xf>
    <xf numFmtId="0" fontId="7" fillId="0" borderId="23" xfId="2" applyFont="1" applyBorder="1"/>
    <xf numFmtId="3" fontId="7" fillId="0" borderId="20" xfId="2" applyNumberFormat="1" applyFont="1" applyBorder="1"/>
    <xf numFmtId="1" fontId="7" fillId="0" borderId="16" xfId="2" applyNumberFormat="1" applyFont="1" applyBorder="1" applyAlignment="1">
      <alignment horizontal="right"/>
    </xf>
    <xf numFmtId="0" fontId="7" fillId="0" borderId="2" xfId="2" applyFont="1" applyBorder="1"/>
    <xf numFmtId="0" fontId="13" fillId="0" borderId="0" xfId="2" applyFont="1"/>
    <xf numFmtId="0" fontId="11" fillId="0" borderId="0" xfId="2" applyFont="1" applyAlignment="1">
      <alignment horizontal="left"/>
    </xf>
    <xf numFmtId="3" fontId="7" fillId="0" borderId="0" xfId="2" applyNumberFormat="1" applyFont="1"/>
    <xf numFmtId="0" fontId="11" fillId="0" borderId="0" xfId="2" applyFont="1"/>
    <xf numFmtId="0" fontId="12" fillId="0" borderId="0" xfId="2" applyFont="1" applyAlignment="1">
      <alignment horizontal="left"/>
    </xf>
    <xf numFmtId="0" fontId="12" fillId="0" borderId="0" xfId="2" applyFont="1"/>
    <xf numFmtId="0" fontId="7" fillId="0" borderId="0" xfId="2" applyFont="1" applyAlignment="1">
      <alignment horizontal="left"/>
    </xf>
    <xf numFmtId="3" fontId="7" fillId="0" borderId="1" xfId="2" applyNumberFormat="1" applyFont="1" applyBorder="1"/>
    <xf numFmtId="49" fontId="9" fillId="0" borderId="6" xfId="2" applyNumberFormat="1" applyFont="1" applyBorder="1" applyAlignment="1">
      <alignment horizontal="center"/>
    </xf>
    <xf numFmtId="0" fontId="7" fillId="0" borderId="9" xfId="2" applyFont="1" applyBorder="1" applyAlignment="1">
      <alignment horizontal="left"/>
    </xf>
    <xf numFmtId="0" fontId="8" fillId="0" borderId="13" xfId="2" applyFont="1" applyBorder="1"/>
    <xf numFmtId="0" fontId="7" fillId="0" borderId="25" xfId="2" applyFont="1" applyBorder="1" applyAlignment="1" applyProtection="1">
      <alignment horizontal="left"/>
      <protection locked="0"/>
    </xf>
    <xf numFmtId="0" fontId="11" fillId="0" borderId="0" xfId="4" applyFont="1"/>
    <xf numFmtId="0" fontId="7" fillId="0" borderId="0" xfId="4" applyFont="1"/>
    <xf numFmtId="0" fontId="8" fillId="0" borderId="0" xfId="4" applyFont="1"/>
    <xf numFmtId="0" fontId="7" fillId="0" borderId="6" xfId="4" applyFont="1" applyBorder="1" applyAlignment="1">
      <alignment horizontal="center"/>
    </xf>
    <xf numFmtId="0" fontId="7" fillId="0" borderId="6" xfId="4" applyFont="1" applyBorder="1" applyAlignment="1">
      <alignment horizontal="left"/>
    </xf>
    <xf numFmtId="49" fontId="9" fillId="0" borderId="10" xfId="4" applyNumberFormat="1" applyFont="1" applyBorder="1" applyAlignment="1">
      <alignment horizontal="left"/>
    </xf>
    <xf numFmtId="0" fontId="7" fillId="0" borderId="10" xfId="4" quotePrefix="1" applyFont="1" applyBorder="1" applyAlignment="1">
      <alignment horizontal="center"/>
    </xf>
    <xf numFmtId="49" fontId="9" fillId="0" borderId="8" xfId="4" applyNumberFormat="1" applyFont="1" applyBorder="1" applyAlignment="1">
      <alignment horizontal="center"/>
    </xf>
    <xf numFmtId="49" fontId="9" fillId="0" borderId="8" xfId="4" applyNumberFormat="1" applyFont="1" applyBorder="1"/>
    <xf numFmtId="49" fontId="9" fillId="0" borderId="24" xfId="4" applyNumberFormat="1" applyFont="1" applyBorder="1"/>
    <xf numFmtId="0" fontId="7" fillId="0" borderId="24" xfId="4" applyFont="1" applyBorder="1" applyAlignment="1">
      <alignment horizontal="center"/>
    </xf>
    <xf numFmtId="0" fontId="8" fillId="0" borderId="14" xfId="4" applyFont="1" applyBorder="1"/>
    <xf numFmtId="0" fontId="7" fillId="0" borderId="12" xfId="4" applyFont="1" applyBorder="1" applyAlignment="1">
      <alignment horizontal="left"/>
    </xf>
    <xf numFmtId="0" fontId="8" fillId="0" borderId="12" xfId="4" applyFont="1" applyBorder="1"/>
    <xf numFmtId="165" fontId="7" fillId="0" borderId="17" xfId="4" applyNumberFormat="1" applyFont="1" applyBorder="1" applyAlignment="1" applyProtection="1">
      <alignment horizontal="right"/>
      <protection locked="0"/>
    </xf>
    <xf numFmtId="0" fontId="7" fillId="0" borderId="25" xfId="4" applyFont="1" applyBorder="1" applyProtection="1">
      <protection locked="0"/>
    </xf>
    <xf numFmtId="0" fontId="7" fillId="0" borderId="26" xfId="4" applyFont="1" applyBorder="1" applyProtection="1">
      <protection locked="0"/>
    </xf>
    <xf numFmtId="0" fontId="9" fillId="0" borderId="17" xfId="4" applyFont="1" applyBorder="1" applyAlignment="1" applyProtection="1">
      <alignment horizontal="center"/>
      <protection locked="0"/>
    </xf>
    <xf numFmtId="3" fontId="7" fillId="0" borderId="18" xfId="4" applyNumberFormat="1" applyFont="1" applyBorder="1"/>
    <xf numFmtId="165" fontId="7" fillId="0" borderId="19" xfId="4" applyNumberFormat="1" applyFont="1" applyBorder="1" applyAlignment="1" applyProtection="1">
      <alignment horizontal="right"/>
      <protection locked="0"/>
    </xf>
    <xf numFmtId="0" fontId="7" fillId="0" borderId="7" xfId="4" applyFont="1" applyBorder="1" applyAlignment="1" applyProtection="1">
      <alignment horizontal="left"/>
      <protection locked="0"/>
    </xf>
    <xf numFmtId="0" fontId="7" fillId="0" borderId="27" xfId="4" applyFont="1" applyBorder="1" applyAlignment="1" applyProtection="1">
      <alignment horizontal="left"/>
      <protection locked="0"/>
    </xf>
    <xf numFmtId="0" fontId="9" fillId="0" borderId="19" xfId="4" applyFont="1" applyBorder="1" applyAlignment="1" applyProtection="1">
      <alignment horizontal="center"/>
      <protection locked="0"/>
    </xf>
    <xf numFmtId="3" fontId="7" fillId="0" borderId="19" xfId="4" applyNumberFormat="1" applyFont="1" applyBorder="1"/>
    <xf numFmtId="0" fontId="7" fillId="0" borderId="1" xfId="4" applyFont="1" applyBorder="1"/>
    <xf numFmtId="0" fontId="7" fillId="0" borderId="7" xfId="4" applyFont="1" applyBorder="1" applyProtection="1">
      <protection locked="0"/>
    </xf>
    <xf numFmtId="0" fontId="7" fillId="0" borderId="27" xfId="4" applyFont="1" applyBorder="1" applyProtection="1">
      <protection locked="0"/>
    </xf>
    <xf numFmtId="3" fontId="7" fillId="0" borderId="3" xfId="4" applyNumberFormat="1" applyFont="1" applyBorder="1"/>
    <xf numFmtId="0" fontId="7" fillId="0" borderId="3" xfId="4" applyFont="1" applyBorder="1"/>
    <xf numFmtId="0" fontId="7" fillId="0" borderId="23" xfId="4" applyFont="1" applyBorder="1" applyProtection="1">
      <protection locked="0"/>
    </xf>
    <xf numFmtId="3" fontId="7" fillId="0" borderId="22" xfId="4" applyNumberFormat="1" applyFont="1" applyBorder="1"/>
    <xf numFmtId="0" fontId="7" fillId="0" borderId="29" xfId="4" applyFont="1" applyBorder="1"/>
    <xf numFmtId="0" fontId="7" fillId="0" borderId="15" xfId="4" applyFont="1" applyBorder="1"/>
    <xf numFmtId="0" fontId="7" fillId="0" borderId="16" xfId="4" applyFont="1" applyBorder="1"/>
    <xf numFmtId="3" fontId="7" fillId="0" borderId="16" xfId="4" applyNumberFormat="1" applyFont="1" applyBorder="1"/>
    <xf numFmtId="0" fontId="10" fillId="0" borderId="0" xfId="4" applyFont="1"/>
    <xf numFmtId="3" fontId="7" fillId="0" borderId="2" xfId="4" applyNumberFormat="1" applyFont="1" applyBorder="1"/>
    <xf numFmtId="0" fontId="9" fillId="0" borderId="8" xfId="4" applyFont="1" applyBorder="1"/>
    <xf numFmtId="1" fontId="7" fillId="0" borderId="17" xfId="4" applyNumberFormat="1" applyFont="1" applyBorder="1" applyAlignment="1" applyProtection="1">
      <alignment horizontal="center"/>
      <protection locked="0"/>
    </xf>
    <xf numFmtId="0" fontId="7" fillId="0" borderId="21" xfId="4" applyFont="1" applyBorder="1" applyProtection="1">
      <protection locked="0"/>
    </xf>
    <xf numFmtId="0" fontId="9" fillId="0" borderId="21" xfId="4" applyFont="1" applyBorder="1" applyProtection="1">
      <protection locked="0"/>
    </xf>
    <xf numFmtId="0" fontId="9" fillId="0" borderId="30" xfId="4" applyFont="1" applyBorder="1" applyAlignment="1" applyProtection="1">
      <alignment horizontal="center"/>
      <protection locked="0"/>
    </xf>
    <xf numFmtId="1" fontId="7" fillId="0" borderId="19" xfId="4" applyNumberFormat="1" applyFont="1" applyBorder="1" applyAlignment="1" applyProtection="1">
      <alignment horizontal="center"/>
      <protection locked="0"/>
    </xf>
    <xf numFmtId="0" fontId="9" fillId="0" borderId="7" xfId="4" applyFont="1" applyBorder="1" applyAlignment="1" applyProtection="1">
      <alignment horizontal="left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7" xfId="4" applyFont="1" applyBorder="1" applyProtection="1">
      <protection locked="0"/>
    </xf>
    <xf numFmtId="1" fontId="7" fillId="0" borderId="22" xfId="4" applyNumberFormat="1" applyFont="1" applyBorder="1" applyAlignment="1" applyProtection="1">
      <alignment horizontal="center"/>
      <protection locked="0"/>
    </xf>
    <xf numFmtId="1" fontId="7" fillId="0" borderId="22" xfId="4" applyNumberFormat="1" applyFont="1" applyBorder="1" applyAlignment="1">
      <alignment horizontal="center"/>
    </xf>
    <xf numFmtId="0" fontId="7" fillId="0" borderId="23" xfId="4" applyFont="1" applyBorder="1"/>
    <xf numFmtId="3" fontId="7" fillId="0" borderId="20" xfId="4" applyNumberFormat="1" applyFont="1" applyBorder="1"/>
    <xf numFmtId="1" fontId="7" fillId="0" borderId="16" xfId="4" applyNumberFormat="1" applyFont="1" applyBorder="1" applyAlignment="1">
      <alignment horizontal="right"/>
    </xf>
    <xf numFmtId="0" fontId="7" fillId="0" borderId="2" xfId="4" applyFont="1" applyBorder="1"/>
    <xf numFmtId="0" fontId="13" fillId="0" borderId="0" xfId="4" applyFont="1"/>
    <xf numFmtId="0" fontId="11" fillId="0" borderId="0" xfId="4" applyFont="1" applyAlignment="1">
      <alignment horizontal="left"/>
    </xf>
    <xf numFmtId="3" fontId="7" fillId="0" borderId="0" xfId="4" applyNumberFormat="1" applyFont="1"/>
    <xf numFmtId="3" fontId="7" fillId="0" borderId="0" xfId="4" applyNumberFormat="1" applyFont="1" applyAlignment="1">
      <alignment horizontal="left"/>
    </xf>
    <xf numFmtId="0" fontId="12" fillId="0" borderId="0" xfId="4" applyFont="1" applyAlignment="1">
      <alignment horizontal="left"/>
    </xf>
    <xf numFmtId="0" fontId="12" fillId="0" borderId="0" xfId="4" applyFont="1"/>
    <xf numFmtId="0" fontId="7" fillId="0" borderId="0" xfId="4" applyFont="1" applyAlignment="1">
      <alignment horizontal="left"/>
    </xf>
    <xf numFmtId="3" fontId="7" fillId="0" borderId="1" xfId="4" applyNumberFormat="1" applyFont="1" applyBorder="1"/>
    <xf numFmtId="3" fontId="7" fillId="0" borderId="33" xfId="4" applyNumberFormat="1" applyFont="1" applyBorder="1"/>
    <xf numFmtId="0" fontId="7" fillId="0" borderId="13" xfId="4" applyFont="1" applyBorder="1" applyAlignment="1">
      <alignment horizontal="center"/>
    </xf>
    <xf numFmtId="3" fontId="8" fillId="0" borderId="0" xfId="4" applyNumberFormat="1" applyFont="1"/>
    <xf numFmtId="3" fontId="10" fillId="0" borderId="0" xfId="4" applyNumberFormat="1" applyFont="1"/>
    <xf numFmtId="0" fontId="7" fillId="0" borderId="28" xfId="4" applyFont="1" applyBorder="1" applyAlignment="1" applyProtection="1">
      <alignment horizontal="center"/>
      <protection locked="0"/>
    </xf>
    <xf numFmtId="0" fontId="7" fillId="0" borderId="34" xfId="4" applyFont="1" applyBorder="1"/>
    <xf numFmtId="0" fontId="7" fillId="0" borderId="9" xfId="4" applyFont="1" applyBorder="1"/>
    <xf numFmtId="0" fontId="7" fillId="0" borderId="13" xfId="4" applyFont="1" applyBorder="1"/>
    <xf numFmtId="3" fontId="7" fillId="0" borderId="10" xfId="4" applyNumberFormat="1" applyFont="1" applyBorder="1" applyAlignment="1">
      <alignment horizontal="center"/>
    </xf>
    <xf numFmtId="3" fontId="7" fillId="0" borderId="12" xfId="4" applyNumberFormat="1" applyFont="1" applyBorder="1"/>
    <xf numFmtId="3" fontId="7" fillId="0" borderId="24" xfId="4" applyNumberFormat="1" applyFont="1" applyBorder="1"/>
    <xf numFmtId="0" fontId="7" fillId="0" borderId="16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164" fontId="7" fillId="0" borderId="9" xfId="4" applyNumberFormat="1" applyFont="1" applyBorder="1" applyAlignment="1">
      <alignment horizontal="center"/>
    </xf>
    <xf numFmtId="164" fontId="7" fillId="0" borderId="11" xfId="4" applyNumberFormat="1" applyFont="1" applyBorder="1" applyAlignment="1">
      <alignment horizontal="center"/>
    </xf>
    <xf numFmtId="164" fontId="7" fillId="0" borderId="19" xfId="4" applyNumberFormat="1" applyFont="1" applyBorder="1" applyAlignment="1">
      <alignment horizontal="center"/>
    </xf>
    <xf numFmtId="3" fontId="7" fillId="0" borderId="27" xfId="4" applyNumberFormat="1" applyFont="1" applyBorder="1"/>
    <xf numFmtId="164" fontId="7" fillId="0" borderId="20" xfId="4" applyNumberFormat="1" applyFont="1" applyBorder="1" applyAlignment="1">
      <alignment horizontal="center"/>
    </xf>
    <xf numFmtId="0" fontId="7" fillId="0" borderId="35" xfId="4" applyFont="1" applyBorder="1"/>
    <xf numFmtId="3" fontId="7" fillId="0" borderId="32" xfId="4" applyNumberFormat="1" applyFont="1" applyBorder="1"/>
    <xf numFmtId="0" fontId="7" fillId="0" borderId="0" xfId="4" applyFont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19" xfId="4" applyFont="1" applyBorder="1" applyAlignment="1">
      <alignment horizontal="center"/>
    </xf>
    <xf numFmtId="0" fontId="7" fillId="0" borderId="35" xfId="4" applyFont="1" applyBorder="1" applyAlignment="1">
      <alignment horizontal="center"/>
    </xf>
    <xf numFmtId="0" fontId="7" fillId="0" borderId="20" xfId="4" applyFont="1" applyBorder="1" applyAlignment="1">
      <alignment horizontal="center"/>
    </xf>
    <xf numFmtId="165" fontId="7" fillId="0" borderId="11" xfId="4" applyNumberFormat="1" applyFont="1" applyBorder="1" applyAlignment="1" applyProtection="1">
      <alignment horizontal="right"/>
      <protection locked="0"/>
    </xf>
    <xf numFmtId="0" fontId="7" fillId="0" borderId="8" xfId="4" applyFont="1" applyBorder="1" applyProtection="1">
      <protection locked="0"/>
    </xf>
    <xf numFmtId="0" fontId="7" fillId="0" borderId="24" xfId="4" applyFont="1" applyBorder="1" applyProtection="1">
      <protection locked="0"/>
    </xf>
    <xf numFmtId="0" fontId="9" fillId="0" borderId="11" xfId="4" applyFont="1" applyBorder="1" applyAlignment="1" applyProtection="1">
      <alignment horizontal="center"/>
      <protection locked="0"/>
    </xf>
    <xf numFmtId="0" fontId="15" fillId="0" borderId="9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1" fontId="7" fillId="0" borderId="9" xfId="4" applyNumberFormat="1" applyFont="1" applyBorder="1" applyAlignment="1">
      <alignment horizontal="center"/>
    </xf>
    <xf numFmtId="0" fontId="15" fillId="0" borderId="11" xfId="4" applyFont="1" applyBorder="1" applyAlignment="1">
      <alignment horizontal="center"/>
    </xf>
    <xf numFmtId="0" fontId="15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8" xfId="4" applyFont="1" applyBorder="1"/>
    <xf numFmtId="165" fontId="13" fillId="0" borderId="16" xfId="4" applyNumberFormat="1" applyFont="1" applyBorder="1" applyAlignment="1">
      <alignment horizontal="right"/>
    </xf>
    <xf numFmtId="0" fontId="13" fillId="0" borderId="8" xfId="4" applyFont="1" applyBorder="1"/>
    <xf numFmtId="3" fontId="7" fillId="0" borderId="11" xfId="4" applyNumberFormat="1" applyFont="1" applyBorder="1" applyAlignment="1">
      <alignment horizontal="center"/>
    </xf>
    <xf numFmtId="1" fontId="9" fillId="0" borderId="9" xfId="4" applyNumberFormat="1" applyFont="1" applyBorder="1" applyAlignment="1">
      <alignment horizontal="center"/>
    </xf>
    <xf numFmtId="49" fontId="9" fillId="0" borderId="13" xfId="4" applyNumberFormat="1" applyFont="1" applyBorder="1" applyAlignment="1">
      <alignment horizontal="center"/>
    </xf>
    <xf numFmtId="1" fontId="7" fillId="0" borderId="8" xfId="4" applyNumberFormat="1" applyFont="1" applyBorder="1"/>
    <xf numFmtId="1" fontId="7" fillId="0" borderId="0" xfId="4" applyNumberFormat="1" applyFont="1"/>
    <xf numFmtId="3" fontId="7" fillId="0" borderId="8" xfId="4" applyNumberFormat="1" applyFont="1" applyBorder="1"/>
    <xf numFmtId="3" fontId="16" fillId="0" borderId="18" xfId="4" applyNumberFormat="1" applyFont="1" applyBorder="1"/>
    <xf numFmtId="3" fontId="16" fillId="0" borderId="19" xfId="4" applyNumberFormat="1" applyFont="1" applyBorder="1"/>
    <xf numFmtId="3" fontId="16" fillId="0" borderId="20" xfId="4" applyNumberFormat="1" applyFont="1" applyBorder="1"/>
    <xf numFmtId="3" fontId="16" fillId="0" borderId="16" xfId="4" applyNumberFormat="1" applyFont="1" applyBorder="1"/>
    <xf numFmtId="0" fontId="9" fillId="0" borderId="14" xfId="2" applyFont="1" applyBorder="1" applyAlignment="1">
      <alignment horizontal="center"/>
    </xf>
    <xf numFmtId="0" fontId="7" fillId="0" borderId="6" xfId="2" applyFont="1" applyBorder="1"/>
    <xf numFmtId="3" fontId="7" fillId="0" borderId="9" xfId="2" applyNumberFormat="1" applyFont="1" applyBorder="1" applyAlignment="1">
      <alignment horizontal="center"/>
    </xf>
    <xf numFmtId="3" fontId="7" fillId="0" borderId="13" xfId="2" applyNumberFormat="1" applyFont="1" applyBorder="1" applyAlignment="1">
      <alignment horizontal="center"/>
    </xf>
    <xf numFmtId="0" fontId="7" fillId="0" borderId="0" xfId="2" applyFont="1" applyAlignment="1">
      <alignment horizontal="left" indent="2"/>
    </xf>
    <xf numFmtId="3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left" indent="2"/>
    </xf>
    <xf numFmtId="0" fontId="7" fillId="0" borderId="0" xfId="2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24" xfId="4" applyFont="1" applyBorder="1" applyAlignment="1">
      <alignment horizontal="center"/>
    </xf>
    <xf numFmtId="0" fontId="9" fillId="0" borderId="7" xfId="4" applyFont="1" applyBorder="1" applyAlignment="1" applyProtection="1">
      <alignment horizontal="center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31" xfId="4" applyFont="1" applyBorder="1" applyAlignment="1">
      <alignment horizontal="center"/>
    </xf>
    <xf numFmtId="0" fontId="9" fillId="0" borderId="32" xfId="4" applyFont="1" applyBorder="1" applyAlignment="1">
      <alignment horizontal="center"/>
    </xf>
    <xf numFmtId="0" fontId="9" fillId="0" borderId="6" xfId="4" applyFont="1" applyBorder="1" applyAlignment="1">
      <alignment horizontal="center"/>
    </xf>
    <xf numFmtId="0" fontId="9" fillId="0" borderId="10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15" xfId="4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5A9F5EC2-F22D-47A0-BE2B-853097D6E239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N69"/>
  <sheetViews>
    <sheetView showGridLines="0" workbookViewId="0">
      <selection activeCell="K9" sqref="K9"/>
    </sheetView>
  </sheetViews>
  <sheetFormatPr baseColWidth="10" defaultColWidth="9.140625" defaultRowHeight="15.75" x14ac:dyDescent="0.25"/>
  <cols>
    <col min="1" max="1" width="5.7109375" style="15" customWidth="1"/>
    <col min="2" max="3" width="9.140625" style="1"/>
    <col min="4" max="4" width="9.140625" style="2" customWidth="1"/>
    <col min="5" max="6" width="9.140625" style="1"/>
    <col min="7" max="7" width="9.140625" style="2" customWidth="1"/>
    <col min="8" max="8" width="9.140625" style="1"/>
    <col min="9" max="9" width="9.140625" style="2" customWidth="1"/>
    <col min="10" max="16384" width="9.140625" style="1"/>
  </cols>
  <sheetData>
    <row r="1" spans="1:10" x14ac:dyDescent="0.25">
      <c r="A1" s="19" t="s">
        <v>100</v>
      </c>
    </row>
    <row r="4" spans="1:10" x14ac:dyDescent="0.25">
      <c r="A4" s="16" t="s">
        <v>19</v>
      </c>
      <c r="B4" s="175" t="s">
        <v>4</v>
      </c>
      <c r="C4" s="175"/>
      <c r="D4" s="175"/>
      <c r="E4" s="175"/>
      <c r="F4" s="175"/>
      <c r="G4" s="175"/>
    </row>
    <row r="5" spans="1:10" s="3" customFormat="1" ht="18.75" x14ac:dyDescent="0.3">
      <c r="A5" s="17"/>
      <c r="B5" s="1" t="s">
        <v>0</v>
      </c>
      <c r="C5" s="1"/>
      <c r="D5" s="2">
        <v>750000</v>
      </c>
      <c r="E5" s="11" t="s">
        <v>2</v>
      </c>
      <c r="F5" s="1"/>
      <c r="G5" s="2">
        <f>D8-G6</f>
        <v>243000</v>
      </c>
      <c r="H5" s="1"/>
      <c r="I5" s="2"/>
      <c r="J5" s="1"/>
    </row>
    <row r="6" spans="1:10" x14ac:dyDescent="0.25">
      <c r="B6" s="8" t="s">
        <v>1</v>
      </c>
      <c r="C6" s="8"/>
      <c r="D6" s="7">
        <v>65000</v>
      </c>
      <c r="E6" s="12" t="s">
        <v>3</v>
      </c>
      <c r="F6" s="8"/>
      <c r="G6" s="7">
        <v>572000</v>
      </c>
    </row>
    <row r="7" spans="1:10" ht="16.5" thickBot="1" x14ac:dyDescent="0.3">
      <c r="B7" s="8"/>
      <c r="C7" s="8"/>
      <c r="D7" s="9"/>
      <c r="E7" s="12"/>
      <c r="F7" s="8"/>
      <c r="G7" s="9"/>
    </row>
    <row r="8" spans="1:10" s="4" customFormat="1" ht="21" thickBot="1" x14ac:dyDescent="0.35">
      <c r="A8" s="18"/>
      <c r="B8" s="1"/>
      <c r="C8" s="1"/>
      <c r="D8" s="10">
        <f>SUM(D5:D7)</f>
        <v>815000</v>
      </c>
      <c r="E8" s="13"/>
      <c r="F8" s="1"/>
      <c r="G8" s="10">
        <f>SUM(G5:G7)</f>
        <v>815000</v>
      </c>
      <c r="H8" s="1"/>
      <c r="I8" s="5"/>
    </row>
    <row r="11" spans="1:10" x14ac:dyDescent="0.25">
      <c r="A11" s="19" t="s">
        <v>101</v>
      </c>
    </row>
    <row r="13" spans="1:10" x14ac:dyDescent="0.25">
      <c r="A13" s="15" t="s">
        <v>5</v>
      </c>
      <c r="B13" s="1" t="s">
        <v>6</v>
      </c>
      <c r="H13" s="6">
        <f>100000+2000+70000-125000</f>
        <v>47000</v>
      </c>
    </row>
    <row r="16" spans="1:10" x14ac:dyDescent="0.25">
      <c r="A16" s="15" t="s">
        <v>7</v>
      </c>
      <c r="B16" s="175" t="s">
        <v>8</v>
      </c>
      <c r="C16" s="175"/>
      <c r="D16" s="175"/>
      <c r="E16" s="175"/>
      <c r="F16" s="175"/>
      <c r="G16" s="175"/>
    </row>
    <row r="17" spans="1:14" x14ac:dyDescent="0.25">
      <c r="B17" s="1" t="s">
        <v>9</v>
      </c>
      <c r="D17" s="2">
        <v>100000</v>
      </c>
      <c r="E17" s="11" t="s">
        <v>2</v>
      </c>
      <c r="G17" s="2">
        <f>D20-G18</f>
        <v>47000</v>
      </c>
    </row>
    <row r="18" spans="1:14" x14ac:dyDescent="0.25">
      <c r="B18" s="8" t="s">
        <v>10</v>
      </c>
      <c r="C18" s="8"/>
      <c r="D18" s="7">
        <v>2000</v>
      </c>
      <c r="E18" s="12" t="s">
        <v>3</v>
      </c>
      <c r="F18" s="8"/>
      <c r="G18" s="7">
        <v>125000</v>
      </c>
    </row>
    <row r="19" spans="1:14" ht="16.5" thickBot="1" x14ac:dyDescent="0.3">
      <c r="B19" s="8" t="s">
        <v>1</v>
      </c>
      <c r="C19" s="8"/>
      <c r="D19" s="9">
        <v>70000</v>
      </c>
      <c r="E19" s="12"/>
      <c r="F19" s="8"/>
      <c r="G19" s="9"/>
    </row>
    <row r="20" spans="1:14" s="4" customFormat="1" ht="21" thickBot="1" x14ac:dyDescent="0.35">
      <c r="A20" s="18"/>
      <c r="B20" s="1"/>
      <c r="C20" s="1"/>
      <c r="D20" s="10">
        <f>SUM(D17:D19)</f>
        <v>172000</v>
      </c>
      <c r="E20" s="13"/>
      <c r="F20" s="1"/>
      <c r="G20" s="10">
        <f>SUM(G17:G19)</f>
        <v>172000</v>
      </c>
      <c r="H20" s="1"/>
      <c r="I20" s="2"/>
      <c r="J20" s="1"/>
      <c r="K20" s="1"/>
      <c r="L20" s="1"/>
    </row>
    <row r="23" spans="1:14" x14ac:dyDescent="0.25">
      <c r="A23" s="16" t="s">
        <v>11</v>
      </c>
    </row>
    <row r="25" spans="1:14" x14ac:dyDescent="0.25">
      <c r="A25" s="15" t="s">
        <v>5</v>
      </c>
      <c r="B25" s="1" t="s">
        <v>12</v>
      </c>
      <c r="H25" s="6">
        <f>125000+4500+30000-100000</f>
        <v>59500</v>
      </c>
    </row>
    <row r="27" spans="1:14" x14ac:dyDescent="0.25">
      <c r="A27" s="15" t="s">
        <v>7</v>
      </c>
      <c r="B27" s="175" t="s">
        <v>13</v>
      </c>
      <c r="C27" s="175"/>
      <c r="D27" s="175"/>
      <c r="E27" s="175"/>
      <c r="F27" s="175"/>
      <c r="G27" s="175"/>
    </row>
    <row r="28" spans="1:14" x14ac:dyDescent="0.25">
      <c r="B28" s="1" t="s">
        <v>14</v>
      </c>
      <c r="D28" s="2">
        <v>125000</v>
      </c>
      <c r="E28" s="11" t="s">
        <v>2</v>
      </c>
      <c r="G28" s="2">
        <f>D31-G29</f>
        <v>59500</v>
      </c>
    </row>
    <row r="29" spans="1:14" x14ac:dyDescent="0.25">
      <c r="B29" s="8" t="s">
        <v>10</v>
      </c>
      <c r="C29" s="8"/>
      <c r="D29" s="7">
        <v>4500</v>
      </c>
      <c r="E29" s="12" t="s">
        <v>99</v>
      </c>
      <c r="F29" s="8"/>
      <c r="G29" s="7">
        <v>100000</v>
      </c>
    </row>
    <row r="30" spans="1:14" ht="16.5" thickBot="1" x14ac:dyDescent="0.3">
      <c r="B30" s="8" t="s">
        <v>1</v>
      </c>
      <c r="C30" s="8"/>
      <c r="D30" s="9">
        <v>30000</v>
      </c>
      <c r="E30" s="12"/>
      <c r="F30" s="8"/>
      <c r="G30" s="9"/>
    </row>
    <row r="31" spans="1:14" s="4" customFormat="1" ht="21" thickBot="1" x14ac:dyDescent="0.35">
      <c r="A31" s="18"/>
      <c r="B31" s="1"/>
      <c r="C31" s="1"/>
      <c r="D31" s="10">
        <f>SUM(D28:D30)</f>
        <v>159500</v>
      </c>
      <c r="E31" s="13"/>
      <c r="F31" s="1"/>
      <c r="G31" s="10">
        <f>SUM(G28:G30)</f>
        <v>159500</v>
      </c>
      <c r="H31" s="1"/>
      <c r="I31" s="2"/>
      <c r="J31" s="1"/>
      <c r="K31" s="1"/>
      <c r="L31" s="1"/>
      <c r="M31" s="1"/>
      <c r="N31" s="1"/>
    </row>
    <row r="33" spans="1:3" x14ac:dyDescent="0.25">
      <c r="A33" s="15" t="s">
        <v>15</v>
      </c>
      <c r="B33" s="14">
        <v>43652</v>
      </c>
      <c r="C33" s="1" t="s">
        <v>16</v>
      </c>
    </row>
    <row r="34" spans="1:3" x14ac:dyDescent="0.25">
      <c r="B34" s="14">
        <v>43657</v>
      </c>
      <c r="C34" s="1" t="s">
        <v>20</v>
      </c>
    </row>
    <row r="35" spans="1:3" x14ac:dyDescent="0.25">
      <c r="B35" s="14"/>
      <c r="C35" s="1" t="s">
        <v>18</v>
      </c>
    </row>
    <row r="36" spans="1:3" x14ac:dyDescent="0.25">
      <c r="B36" s="14">
        <v>43660</v>
      </c>
      <c r="C36" s="1" t="s">
        <v>17</v>
      </c>
    </row>
    <row r="37" spans="1:3" x14ac:dyDescent="0.25">
      <c r="B37" s="14">
        <v>43668</v>
      </c>
      <c r="C37" s="1" t="s">
        <v>103</v>
      </c>
    </row>
    <row r="38" spans="1:3" x14ac:dyDescent="0.25">
      <c r="B38" s="14"/>
      <c r="C38" s="1" t="s">
        <v>102</v>
      </c>
    </row>
    <row r="39" spans="1:3" x14ac:dyDescent="0.25">
      <c r="B39" s="14">
        <v>43674</v>
      </c>
      <c r="C39" s="1" t="s">
        <v>22</v>
      </c>
    </row>
    <row r="40" spans="1:3" x14ac:dyDescent="0.25">
      <c r="B40" s="14"/>
      <c r="C40" s="1" t="s">
        <v>21</v>
      </c>
    </row>
    <row r="41" spans="1:3" x14ac:dyDescent="0.25">
      <c r="B41" s="14"/>
    </row>
    <row r="42" spans="1:3" x14ac:dyDescent="0.25">
      <c r="B42" s="14"/>
    </row>
    <row r="43" spans="1:3" x14ac:dyDescent="0.25">
      <c r="A43" s="19" t="s">
        <v>23</v>
      </c>
      <c r="B43" s="20">
        <v>1</v>
      </c>
      <c r="C43" s="1" t="s">
        <v>24</v>
      </c>
    </row>
    <row r="44" spans="1:3" x14ac:dyDescent="0.25">
      <c r="B44" s="20"/>
      <c r="C44" s="1" t="s">
        <v>25</v>
      </c>
    </row>
    <row r="45" spans="1:3" x14ac:dyDescent="0.25">
      <c r="B45" s="20">
        <v>2</v>
      </c>
      <c r="C45" s="1" t="s">
        <v>26</v>
      </c>
    </row>
    <row r="46" spans="1:3" x14ac:dyDescent="0.25">
      <c r="B46" s="20"/>
      <c r="C46" s="1" t="s">
        <v>21</v>
      </c>
    </row>
    <row r="47" spans="1:3" x14ac:dyDescent="0.25">
      <c r="B47" s="20">
        <v>3</v>
      </c>
      <c r="C47" s="1" t="s">
        <v>27</v>
      </c>
    </row>
    <row r="48" spans="1:3" x14ac:dyDescent="0.25">
      <c r="B48" s="20"/>
      <c r="C48" s="1" t="s">
        <v>28</v>
      </c>
    </row>
    <row r="49" spans="1:8" x14ac:dyDescent="0.25">
      <c r="B49" s="20">
        <v>4</v>
      </c>
      <c r="C49" s="1" t="s">
        <v>29</v>
      </c>
    </row>
    <row r="50" spans="1:8" x14ac:dyDescent="0.25">
      <c r="B50" s="20"/>
      <c r="C50" s="1" t="s">
        <v>18</v>
      </c>
    </row>
    <row r="51" spans="1:8" x14ac:dyDescent="0.25">
      <c r="B51" s="21">
        <v>5</v>
      </c>
      <c r="C51" s="1" t="s">
        <v>30</v>
      </c>
    </row>
    <row r="52" spans="1:8" x14ac:dyDescent="0.25">
      <c r="B52" s="21"/>
      <c r="C52" s="1" t="s">
        <v>31</v>
      </c>
    </row>
    <row r="53" spans="1:8" x14ac:dyDescent="0.25">
      <c r="B53" s="21"/>
      <c r="C53" s="1" t="s">
        <v>32</v>
      </c>
    </row>
    <row r="54" spans="1:8" x14ac:dyDescent="0.25">
      <c r="B54" s="21">
        <v>6</v>
      </c>
      <c r="C54" s="1" t="s">
        <v>33</v>
      </c>
    </row>
    <row r="55" spans="1:8" x14ac:dyDescent="0.25">
      <c r="B55" s="21"/>
      <c r="C55" s="1" t="s">
        <v>34</v>
      </c>
    </row>
    <row r="56" spans="1:8" x14ac:dyDescent="0.25">
      <c r="B56" s="21">
        <v>7</v>
      </c>
      <c r="C56" s="1" t="s">
        <v>98</v>
      </c>
    </row>
    <row r="57" spans="1:8" x14ac:dyDescent="0.25">
      <c r="B57" s="21"/>
      <c r="C57" s="1" t="s">
        <v>35</v>
      </c>
    </row>
    <row r="58" spans="1:8" x14ac:dyDescent="0.25">
      <c r="B58" s="21"/>
    </row>
    <row r="59" spans="1:8" x14ac:dyDescent="0.25">
      <c r="B59" s="21"/>
    </row>
    <row r="60" spans="1:8" x14ac:dyDescent="0.25">
      <c r="A60" s="19" t="s">
        <v>36</v>
      </c>
      <c r="B60" s="1" t="s">
        <v>37</v>
      </c>
      <c r="H60" s="22" t="s">
        <v>47</v>
      </c>
    </row>
    <row r="61" spans="1:8" x14ac:dyDescent="0.25">
      <c r="B61" s="1" t="s">
        <v>38</v>
      </c>
      <c r="H61" s="23" t="s">
        <v>47</v>
      </c>
    </row>
    <row r="62" spans="1:8" x14ac:dyDescent="0.25">
      <c r="B62" s="1" t="s">
        <v>39</v>
      </c>
      <c r="H62" s="23" t="s">
        <v>47</v>
      </c>
    </row>
    <row r="63" spans="1:8" x14ac:dyDescent="0.25">
      <c r="B63" s="1" t="s">
        <v>40</v>
      </c>
      <c r="H63" s="23" t="s">
        <v>48</v>
      </c>
    </row>
    <row r="64" spans="1:8" x14ac:dyDescent="0.25">
      <c r="B64" s="1" t="s">
        <v>41</v>
      </c>
      <c r="H64" s="23" t="s">
        <v>47</v>
      </c>
    </row>
    <row r="65" spans="2:8" x14ac:dyDescent="0.25">
      <c r="B65" s="1" t="s">
        <v>42</v>
      </c>
      <c r="H65" s="23" t="s">
        <v>48</v>
      </c>
    </row>
    <row r="66" spans="2:8" x14ac:dyDescent="0.25">
      <c r="B66" s="1" t="s">
        <v>43</v>
      </c>
      <c r="H66" s="23" t="s">
        <v>48</v>
      </c>
    </row>
    <row r="67" spans="2:8" x14ac:dyDescent="0.25">
      <c r="B67" s="1" t="s">
        <v>44</v>
      </c>
      <c r="H67" s="23" t="s">
        <v>47</v>
      </c>
    </row>
    <row r="68" spans="2:8" x14ac:dyDescent="0.25">
      <c r="B68" s="1" t="s">
        <v>45</v>
      </c>
      <c r="H68" s="23" t="s">
        <v>48</v>
      </c>
    </row>
    <row r="69" spans="2:8" x14ac:dyDescent="0.25">
      <c r="B69" s="1" t="s">
        <v>46</v>
      </c>
      <c r="H69" s="23" t="s">
        <v>48</v>
      </c>
    </row>
  </sheetData>
  <mergeCells count="3">
    <mergeCell ref="B4:G4"/>
    <mergeCell ref="B16:G16"/>
    <mergeCell ref="B27:G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&amp;CLøsning oppgave 2.1 til 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78DE-C61D-48DB-9B7C-442D42AB9DB4}">
  <dimension ref="A1:Y56"/>
  <sheetViews>
    <sheetView showGridLines="0" tabSelected="1" topLeftCell="A13" workbookViewId="0">
      <selection activeCell="E7" sqref="E7:L17"/>
    </sheetView>
  </sheetViews>
  <sheetFormatPr baseColWidth="10" defaultRowHeight="15.75" x14ac:dyDescent="0.25"/>
  <cols>
    <col min="1" max="1" width="6.140625" style="59" bestFit="1" customWidth="1"/>
    <col min="2" max="2" width="17.85546875" style="59" customWidth="1"/>
    <col min="3" max="3" width="2.7109375" style="59" customWidth="1"/>
    <col min="4" max="4" width="3.85546875" style="59" bestFit="1" customWidth="1"/>
    <col min="5" max="20" width="9.5703125" style="59" customWidth="1"/>
    <col min="21" max="21" width="12.42578125" style="59" customWidth="1"/>
    <col min="22" max="25" width="11.42578125" style="58"/>
    <col min="26" max="252" width="11.42578125" style="59"/>
    <col min="253" max="253" width="6.140625" style="59" bestFit="1" customWidth="1"/>
    <col min="254" max="254" width="17.85546875" style="59" customWidth="1"/>
    <col min="255" max="255" width="2.7109375" style="59" customWidth="1"/>
    <col min="256" max="256" width="3.85546875" style="59" bestFit="1" customWidth="1"/>
    <col min="257" max="276" width="9.5703125" style="59" customWidth="1"/>
    <col min="277" max="277" width="3.28515625" style="59" customWidth="1"/>
    <col min="278" max="508" width="11.42578125" style="59"/>
    <col min="509" max="509" width="6.140625" style="59" bestFit="1" customWidth="1"/>
    <col min="510" max="510" width="17.85546875" style="59" customWidth="1"/>
    <col min="511" max="511" width="2.7109375" style="59" customWidth="1"/>
    <col min="512" max="512" width="3.85546875" style="59" bestFit="1" customWidth="1"/>
    <col min="513" max="532" width="9.5703125" style="59" customWidth="1"/>
    <col min="533" max="533" width="3.28515625" style="59" customWidth="1"/>
    <col min="534" max="764" width="11.42578125" style="59"/>
    <col min="765" max="765" width="6.140625" style="59" bestFit="1" customWidth="1"/>
    <col min="766" max="766" width="17.85546875" style="59" customWidth="1"/>
    <col min="767" max="767" width="2.7109375" style="59" customWidth="1"/>
    <col min="768" max="768" width="3.85546875" style="59" bestFit="1" customWidth="1"/>
    <col min="769" max="788" width="9.5703125" style="59" customWidth="1"/>
    <col min="789" max="789" width="3.28515625" style="59" customWidth="1"/>
    <col min="790" max="1020" width="11.42578125" style="59"/>
    <col min="1021" max="1021" width="6.140625" style="59" bestFit="1" customWidth="1"/>
    <col min="1022" max="1022" width="17.85546875" style="59" customWidth="1"/>
    <col min="1023" max="1023" width="2.7109375" style="59" customWidth="1"/>
    <col min="1024" max="1024" width="3.85546875" style="59" bestFit="1" customWidth="1"/>
    <col min="1025" max="1044" width="9.5703125" style="59" customWidth="1"/>
    <col min="1045" max="1045" width="3.28515625" style="59" customWidth="1"/>
    <col min="1046" max="1276" width="11.42578125" style="59"/>
    <col min="1277" max="1277" width="6.140625" style="59" bestFit="1" customWidth="1"/>
    <col min="1278" max="1278" width="17.85546875" style="59" customWidth="1"/>
    <col min="1279" max="1279" width="2.7109375" style="59" customWidth="1"/>
    <col min="1280" max="1280" width="3.85546875" style="59" bestFit="1" customWidth="1"/>
    <col min="1281" max="1300" width="9.5703125" style="59" customWidth="1"/>
    <col min="1301" max="1301" width="3.28515625" style="59" customWidth="1"/>
    <col min="1302" max="1532" width="11.42578125" style="59"/>
    <col min="1533" max="1533" width="6.140625" style="59" bestFit="1" customWidth="1"/>
    <col min="1534" max="1534" width="17.85546875" style="59" customWidth="1"/>
    <col min="1535" max="1535" width="2.7109375" style="59" customWidth="1"/>
    <col min="1536" max="1536" width="3.85546875" style="59" bestFit="1" customWidth="1"/>
    <col min="1537" max="1556" width="9.5703125" style="59" customWidth="1"/>
    <col min="1557" max="1557" width="3.28515625" style="59" customWidth="1"/>
    <col min="1558" max="1788" width="11.42578125" style="59"/>
    <col min="1789" max="1789" width="6.140625" style="59" bestFit="1" customWidth="1"/>
    <col min="1790" max="1790" width="17.85546875" style="59" customWidth="1"/>
    <col min="1791" max="1791" width="2.7109375" style="59" customWidth="1"/>
    <col min="1792" max="1792" width="3.85546875" style="59" bestFit="1" customWidth="1"/>
    <col min="1793" max="1812" width="9.5703125" style="59" customWidth="1"/>
    <col min="1813" max="1813" width="3.28515625" style="59" customWidth="1"/>
    <col min="1814" max="2044" width="11.42578125" style="59"/>
    <col min="2045" max="2045" width="6.140625" style="59" bestFit="1" customWidth="1"/>
    <col min="2046" max="2046" width="17.85546875" style="59" customWidth="1"/>
    <col min="2047" max="2047" width="2.7109375" style="59" customWidth="1"/>
    <col min="2048" max="2048" width="3.85546875" style="59" bestFit="1" customWidth="1"/>
    <col min="2049" max="2068" width="9.5703125" style="59" customWidth="1"/>
    <col min="2069" max="2069" width="3.28515625" style="59" customWidth="1"/>
    <col min="2070" max="2300" width="11.42578125" style="59"/>
    <col min="2301" max="2301" width="6.140625" style="59" bestFit="1" customWidth="1"/>
    <col min="2302" max="2302" width="17.85546875" style="59" customWidth="1"/>
    <col min="2303" max="2303" width="2.7109375" style="59" customWidth="1"/>
    <col min="2304" max="2304" width="3.85546875" style="59" bestFit="1" customWidth="1"/>
    <col min="2305" max="2324" width="9.5703125" style="59" customWidth="1"/>
    <col min="2325" max="2325" width="3.28515625" style="59" customWidth="1"/>
    <col min="2326" max="2556" width="11.42578125" style="59"/>
    <col min="2557" max="2557" width="6.140625" style="59" bestFit="1" customWidth="1"/>
    <col min="2558" max="2558" width="17.85546875" style="59" customWidth="1"/>
    <col min="2559" max="2559" width="2.7109375" style="59" customWidth="1"/>
    <col min="2560" max="2560" width="3.85546875" style="59" bestFit="1" customWidth="1"/>
    <col min="2561" max="2580" width="9.5703125" style="59" customWidth="1"/>
    <col min="2581" max="2581" width="3.28515625" style="59" customWidth="1"/>
    <col min="2582" max="2812" width="11.42578125" style="59"/>
    <col min="2813" max="2813" width="6.140625" style="59" bestFit="1" customWidth="1"/>
    <col min="2814" max="2814" width="17.85546875" style="59" customWidth="1"/>
    <col min="2815" max="2815" width="2.7109375" style="59" customWidth="1"/>
    <col min="2816" max="2816" width="3.85546875" style="59" bestFit="1" customWidth="1"/>
    <col min="2817" max="2836" width="9.5703125" style="59" customWidth="1"/>
    <col min="2837" max="2837" width="3.28515625" style="59" customWidth="1"/>
    <col min="2838" max="3068" width="11.42578125" style="59"/>
    <col min="3069" max="3069" width="6.140625" style="59" bestFit="1" customWidth="1"/>
    <col min="3070" max="3070" width="17.85546875" style="59" customWidth="1"/>
    <col min="3071" max="3071" width="2.7109375" style="59" customWidth="1"/>
    <col min="3072" max="3072" width="3.85546875" style="59" bestFit="1" customWidth="1"/>
    <col min="3073" max="3092" width="9.5703125" style="59" customWidth="1"/>
    <col min="3093" max="3093" width="3.28515625" style="59" customWidth="1"/>
    <col min="3094" max="3324" width="11.42578125" style="59"/>
    <col min="3325" max="3325" width="6.140625" style="59" bestFit="1" customWidth="1"/>
    <col min="3326" max="3326" width="17.85546875" style="59" customWidth="1"/>
    <col min="3327" max="3327" width="2.7109375" style="59" customWidth="1"/>
    <col min="3328" max="3328" width="3.85546875" style="59" bestFit="1" customWidth="1"/>
    <col min="3329" max="3348" width="9.5703125" style="59" customWidth="1"/>
    <col min="3349" max="3349" width="3.28515625" style="59" customWidth="1"/>
    <col min="3350" max="3580" width="11.42578125" style="59"/>
    <col min="3581" max="3581" width="6.140625" style="59" bestFit="1" customWidth="1"/>
    <col min="3582" max="3582" width="17.85546875" style="59" customWidth="1"/>
    <col min="3583" max="3583" width="2.7109375" style="59" customWidth="1"/>
    <col min="3584" max="3584" width="3.85546875" style="59" bestFit="1" customWidth="1"/>
    <col min="3585" max="3604" width="9.5703125" style="59" customWidth="1"/>
    <col min="3605" max="3605" width="3.28515625" style="59" customWidth="1"/>
    <col min="3606" max="3836" width="11.42578125" style="59"/>
    <col min="3837" max="3837" width="6.140625" style="59" bestFit="1" customWidth="1"/>
    <col min="3838" max="3838" width="17.85546875" style="59" customWidth="1"/>
    <col min="3839" max="3839" width="2.7109375" style="59" customWidth="1"/>
    <col min="3840" max="3840" width="3.85546875" style="59" bestFit="1" customWidth="1"/>
    <col min="3841" max="3860" width="9.5703125" style="59" customWidth="1"/>
    <col min="3861" max="3861" width="3.28515625" style="59" customWidth="1"/>
    <col min="3862" max="4092" width="11.42578125" style="59"/>
    <col min="4093" max="4093" width="6.140625" style="59" bestFit="1" customWidth="1"/>
    <col min="4094" max="4094" width="17.85546875" style="59" customWidth="1"/>
    <col min="4095" max="4095" width="2.7109375" style="59" customWidth="1"/>
    <col min="4096" max="4096" width="3.85546875" style="59" bestFit="1" customWidth="1"/>
    <col min="4097" max="4116" width="9.5703125" style="59" customWidth="1"/>
    <col min="4117" max="4117" width="3.28515625" style="59" customWidth="1"/>
    <col min="4118" max="4348" width="11.42578125" style="59"/>
    <col min="4349" max="4349" width="6.140625" style="59" bestFit="1" customWidth="1"/>
    <col min="4350" max="4350" width="17.85546875" style="59" customWidth="1"/>
    <col min="4351" max="4351" width="2.7109375" style="59" customWidth="1"/>
    <col min="4352" max="4352" width="3.85546875" style="59" bestFit="1" customWidth="1"/>
    <col min="4353" max="4372" width="9.5703125" style="59" customWidth="1"/>
    <col min="4373" max="4373" width="3.28515625" style="59" customWidth="1"/>
    <col min="4374" max="4604" width="11.42578125" style="59"/>
    <col min="4605" max="4605" width="6.140625" style="59" bestFit="1" customWidth="1"/>
    <col min="4606" max="4606" width="17.85546875" style="59" customWidth="1"/>
    <col min="4607" max="4607" width="2.7109375" style="59" customWidth="1"/>
    <col min="4608" max="4608" width="3.85546875" style="59" bestFit="1" customWidth="1"/>
    <col min="4609" max="4628" width="9.5703125" style="59" customWidth="1"/>
    <col min="4629" max="4629" width="3.28515625" style="59" customWidth="1"/>
    <col min="4630" max="4860" width="11.42578125" style="59"/>
    <col min="4861" max="4861" width="6.140625" style="59" bestFit="1" customWidth="1"/>
    <col min="4862" max="4862" width="17.85546875" style="59" customWidth="1"/>
    <col min="4863" max="4863" width="2.7109375" style="59" customWidth="1"/>
    <col min="4864" max="4864" width="3.85546875" style="59" bestFit="1" customWidth="1"/>
    <col min="4865" max="4884" width="9.5703125" style="59" customWidth="1"/>
    <col min="4885" max="4885" width="3.28515625" style="59" customWidth="1"/>
    <col min="4886" max="5116" width="11.42578125" style="59"/>
    <col min="5117" max="5117" width="6.140625" style="59" bestFit="1" customWidth="1"/>
    <col min="5118" max="5118" width="17.85546875" style="59" customWidth="1"/>
    <col min="5119" max="5119" width="2.7109375" style="59" customWidth="1"/>
    <col min="5120" max="5120" width="3.85546875" style="59" bestFit="1" customWidth="1"/>
    <col min="5121" max="5140" width="9.5703125" style="59" customWidth="1"/>
    <col min="5141" max="5141" width="3.28515625" style="59" customWidth="1"/>
    <col min="5142" max="5372" width="11.42578125" style="59"/>
    <col min="5373" max="5373" width="6.140625" style="59" bestFit="1" customWidth="1"/>
    <col min="5374" max="5374" width="17.85546875" style="59" customWidth="1"/>
    <col min="5375" max="5375" width="2.7109375" style="59" customWidth="1"/>
    <col min="5376" max="5376" width="3.85546875" style="59" bestFit="1" customWidth="1"/>
    <col min="5377" max="5396" width="9.5703125" style="59" customWidth="1"/>
    <col min="5397" max="5397" width="3.28515625" style="59" customWidth="1"/>
    <col min="5398" max="5628" width="11.42578125" style="59"/>
    <col min="5629" max="5629" width="6.140625" style="59" bestFit="1" customWidth="1"/>
    <col min="5630" max="5630" width="17.85546875" style="59" customWidth="1"/>
    <col min="5631" max="5631" width="2.7109375" style="59" customWidth="1"/>
    <col min="5632" max="5632" width="3.85546875" style="59" bestFit="1" customWidth="1"/>
    <col min="5633" max="5652" width="9.5703125" style="59" customWidth="1"/>
    <col min="5653" max="5653" width="3.28515625" style="59" customWidth="1"/>
    <col min="5654" max="5884" width="11.42578125" style="59"/>
    <col min="5885" max="5885" width="6.140625" style="59" bestFit="1" customWidth="1"/>
    <col min="5886" max="5886" width="17.85546875" style="59" customWidth="1"/>
    <col min="5887" max="5887" width="2.7109375" style="59" customWidth="1"/>
    <col min="5888" max="5888" width="3.85546875" style="59" bestFit="1" customWidth="1"/>
    <col min="5889" max="5908" width="9.5703125" style="59" customWidth="1"/>
    <col min="5909" max="5909" width="3.28515625" style="59" customWidth="1"/>
    <col min="5910" max="6140" width="11.42578125" style="59"/>
    <col min="6141" max="6141" width="6.140625" style="59" bestFit="1" customWidth="1"/>
    <col min="6142" max="6142" width="17.85546875" style="59" customWidth="1"/>
    <col min="6143" max="6143" width="2.7109375" style="59" customWidth="1"/>
    <col min="6144" max="6144" width="3.85546875" style="59" bestFit="1" customWidth="1"/>
    <col min="6145" max="6164" width="9.5703125" style="59" customWidth="1"/>
    <col min="6165" max="6165" width="3.28515625" style="59" customWidth="1"/>
    <col min="6166" max="6396" width="11.42578125" style="59"/>
    <col min="6397" max="6397" width="6.140625" style="59" bestFit="1" customWidth="1"/>
    <col min="6398" max="6398" width="17.85546875" style="59" customWidth="1"/>
    <col min="6399" max="6399" width="2.7109375" style="59" customWidth="1"/>
    <col min="6400" max="6400" width="3.85546875" style="59" bestFit="1" customWidth="1"/>
    <col min="6401" max="6420" width="9.5703125" style="59" customWidth="1"/>
    <col min="6421" max="6421" width="3.28515625" style="59" customWidth="1"/>
    <col min="6422" max="6652" width="11.42578125" style="59"/>
    <col min="6653" max="6653" width="6.140625" style="59" bestFit="1" customWidth="1"/>
    <col min="6654" max="6654" width="17.85546875" style="59" customWidth="1"/>
    <col min="6655" max="6655" width="2.7109375" style="59" customWidth="1"/>
    <col min="6656" max="6656" width="3.85546875" style="59" bestFit="1" customWidth="1"/>
    <col min="6657" max="6676" width="9.5703125" style="59" customWidth="1"/>
    <col min="6677" max="6677" width="3.28515625" style="59" customWidth="1"/>
    <col min="6678" max="6908" width="11.42578125" style="59"/>
    <col min="6909" max="6909" width="6.140625" style="59" bestFit="1" customWidth="1"/>
    <col min="6910" max="6910" width="17.85546875" style="59" customWidth="1"/>
    <col min="6911" max="6911" width="2.7109375" style="59" customWidth="1"/>
    <col min="6912" max="6912" width="3.85546875" style="59" bestFit="1" customWidth="1"/>
    <col min="6913" max="6932" width="9.5703125" style="59" customWidth="1"/>
    <col min="6933" max="6933" width="3.28515625" style="59" customWidth="1"/>
    <col min="6934" max="7164" width="11.42578125" style="59"/>
    <col min="7165" max="7165" width="6.140625" style="59" bestFit="1" customWidth="1"/>
    <col min="7166" max="7166" width="17.85546875" style="59" customWidth="1"/>
    <col min="7167" max="7167" width="2.7109375" style="59" customWidth="1"/>
    <col min="7168" max="7168" width="3.85546875" style="59" bestFit="1" customWidth="1"/>
    <col min="7169" max="7188" width="9.5703125" style="59" customWidth="1"/>
    <col min="7189" max="7189" width="3.28515625" style="59" customWidth="1"/>
    <col min="7190" max="7420" width="11.42578125" style="59"/>
    <col min="7421" max="7421" width="6.140625" style="59" bestFit="1" customWidth="1"/>
    <col min="7422" max="7422" width="17.85546875" style="59" customWidth="1"/>
    <col min="7423" max="7423" width="2.7109375" style="59" customWidth="1"/>
    <col min="7424" max="7424" width="3.85546875" style="59" bestFit="1" customWidth="1"/>
    <col min="7425" max="7444" width="9.5703125" style="59" customWidth="1"/>
    <col min="7445" max="7445" width="3.28515625" style="59" customWidth="1"/>
    <col min="7446" max="7676" width="11.42578125" style="59"/>
    <col min="7677" max="7677" width="6.140625" style="59" bestFit="1" customWidth="1"/>
    <col min="7678" max="7678" width="17.85546875" style="59" customWidth="1"/>
    <col min="7679" max="7679" width="2.7109375" style="59" customWidth="1"/>
    <col min="7680" max="7680" width="3.85546875" style="59" bestFit="1" customWidth="1"/>
    <col min="7681" max="7700" width="9.5703125" style="59" customWidth="1"/>
    <col min="7701" max="7701" width="3.28515625" style="59" customWidth="1"/>
    <col min="7702" max="7932" width="11.42578125" style="59"/>
    <col min="7933" max="7933" width="6.140625" style="59" bestFit="1" customWidth="1"/>
    <col min="7934" max="7934" width="17.85546875" style="59" customWidth="1"/>
    <col min="7935" max="7935" width="2.7109375" style="59" customWidth="1"/>
    <col min="7936" max="7936" width="3.85546875" style="59" bestFit="1" customWidth="1"/>
    <col min="7937" max="7956" width="9.5703125" style="59" customWidth="1"/>
    <col min="7957" max="7957" width="3.28515625" style="59" customWidth="1"/>
    <col min="7958" max="8188" width="11.42578125" style="59"/>
    <col min="8189" max="8189" width="6.140625" style="59" bestFit="1" customWidth="1"/>
    <col min="8190" max="8190" width="17.85546875" style="59" customWidth="1"/>
    <col min="8191" max="8191" width="2.7109375" style="59" customWidth="1"/>
    <col min="8192" max="8192" width="3.85546875" style="59" bestFit="1" customWidth="1"/>
    <col min="8193" max="8212" width="9.5703125" style="59" customWidth="1"/>
    <col min="8213" max="8213" width="3.28515625" style="59" customWidth="1"/>
    <col min="8214" max="8444" width="11.42578125" style="59"/>
    <col min="8445" max="8445" width="6.140625" style="59" bestFit="1" customWidth="1"/>
    <col min="8446" max="8446" width="17.85546875" style="59" customWidth="1"/>
    <col min="8447" max="8447" width="2.7109375" style="59" customWidth="1"/>
    <col min="8448" max="8448" width="3.85546875" style="59" bestFit="1" customWidth="1"/>
    <col min="8449" max="8468" width="9.5703125" style="59" customWidth="1"/>
    <col min="8469" max="8469" width="3.28515625" style="59" customWidth="1"/>
    <col min="8470" max="8700" width="11.42578125" style="59"/>
    <col min="8701" max="8701" width="6.140625" style="59" bestFit="1" customWidth="1"/>
    <col min="8702" max="8702" width="17.85546875" style="59" customWidth="1"/>
    <col min="8703" max="8703" width="2.7109375" style="59" customWidth="1"/>
    <col min="8704" max="8704" width="3.85546875" style="59" bestFit="1" customWidth="1"/>
    <col min="8705" max="8724" width="9.5703125" style="59" customWidth="1"/>
    <col min="8725" max="8725" width="3.28515625" style="59" customWidth="1"/>
    <col min="8726" max="8956" width="11.42578125" style="59"/>
    <col min="8957" max="8957" width="6.140625" style="59" bestFit="1" customWidth="1"/>
    <col min="8958" max="8958" width="17.85546875" style="59" customWidth="1"/>
    <col min="8959" max="8959" width="2.7109375" style="59" customWidth="1"/>
    <col min="8960" max="8960" width="3.85546875" style="59" bestFit="1" customWidth="1"/>
    <col min="8961" max="8980" width="9.5703125" style="59" customWidth="1"/>
    <col min="8981" max="8981" width="3.28515625" style="59" customWidth="1"/>
    <col min="8982" max="9212" width="11.42578125" style="59"/>
    <col min="9213" max="9213" width="6.140625" style="59" bestFit="1" customWidth="1"/>
    <col min="9214" max="9214" width="17.85546875" style="59" customWidth="1"/>
    <col min="9215" max="9215" width="2.7109375" style="59" customWidth="1"/>
    <col min="9216" max="9216" width="3.85546875" style="59" bestFit="1" customWidth="1"/>
    <col min="9217" max="9236" width="9.5703125" style="59" customWidth="1"/>
    <col min="9237" max="9237" width="3.28515625" style="59" customWidth="1"/>
    <col min="9238" max="9468" width="11.42578125" style="59"/>
    <col min="9469" max="9469" width="6.140625" style="59" bestFit="1" customWidth="1"/>
    <col min="9470" max="9470" width="17.85546875" style="59" customWidth="1"/>
    <col min="9471" max="9471" width="2.7109375" style="59" customWidth="1"/>
    <col min="9472" max="9472" width="3.85546875" style="59" bestFit="1" customWidth="1"/>
    <col min="9473" max="9492" width="9.5703125" style="59" customWidth="1"/>
    <col min="9493" max="9493" width="3.28515625" style="59" customWidth="1"/>
    <col min="9494" max="9724" width="11.42578125" style="59"/>
    <col min="9725" max="9725" width="6.140625" style="59" bestFit="1" customWidth="1"/>
    <col min="9726" max="9726" width="17.85546875" style="59" customWidth="1"/>
    <col min="9727" max="9727" width="2.7109375" style="59" customWidth="1"/>
    <col min="9728" max="9728" width="3.85546875" style="59" bestFit="1" customWidth="1"/>
    <col min="9729" max="9748" width="9.5703125" style="59" customWidth="1"/>
    <col min="9749" max="9749" width="3.28515625" style="59" customWidth="1"/>
    <col min="9750" max="9980" width="11.42578125" style="59"/>
    <col min="9981" max="9981" width="6.140625" style="59" bestFit="1" customWidth="1"/>
    <col min="9982" max="9982" width="17.85546875" style="59" customWidth="1"/>
    <col min="9983" max="9983" width="2.7109375" style="59" customWidth="1"/>
    <col min="9984" max="9984" width="3.85546875" style="59" bestFit="1" customWidth="1"/>
    <col min="9985" max="10004" width="9.5703125" style="59" customWidth="1"/>
    <col min="10005" max="10005" width="3.28515625" style="59" customWidth="1"/>
    <col min="10006" max="10236" width="11.42578125" style="59"/>
    <col min="10237" max="10237" width="6.140625" style="59" bestFit="1" customWidth="1"/>
    <col min="10238" max="10238" width="17.85546875" style="59" customWidth="1"/>
    <col min="10239" max="10239" width="2.7109375" style="59" customWidth="1"/>
    <col min="10240" max="10240" width="3.85546875" style="59" bestFit="1" customWidth="1"/>
    <col min="10241" max="10260" width="9.5703125" style="59" customWidth="1"/>
    <col min="10261" max="10261" width="3.28515625" style="59" customWidth="1"/>
    <col min="10262" max="10492" width="11.42578125" style="59"/>
    <col min="10493" max="10493" width="6.140625" style="59" bestFit="1" customWidth="1"/>
    <col min="10494" max="10494" width="17.85546875" style="59" customWidth="1"/>
    <col min="10495" max="10495" width="2.7109375" style="59" customWidth="1"/>
    <col min="10496" max="10496" width="3.85546875" style="59" bestFit="1" customWidth="1"/>
    <col min="10497" max="10516" width="9.5703125" style="59" customWidth="1"/>
    <col min="10517" max="10517" width="3.28515625" style="59" customWidth="1"/>
    <col min="10518" max="10748" width="11.42578125" style="59"/>
    <col min="10749" max="10749" width="6.140625" style="59" bestFit="1" customWidth="1"/>
    <col min="10750" max="10750" width="17.85546875" style="59" customWidth="1"/>
    <col min="10751" max="10751" width="2.7109375" style="59" customWidth="1"/>
    <col min="10752" max="10752" width="3.85546875" style="59" bestFit="1" customWidth="1"/>
    <col min="10753" max="10772" width="9.5703125" style="59" customWidth="1"/>
    <col min="10773" max="10773" width="3.28515625" style="59" customWidth="1"/>
    <col min="10774" max="11004" width="11.42578125" style="59"/>
    <col min="11005" max="11005" width="6.140625" style="59" bestFit="1" customWidth="1"/>
    <col min="11006" max="11006" width="17.85546875" style="59" customWidth="1"/>
    <col min="11007" max="11007" width="2.7109375" style="59" customWidth="1"/>
    <col min="11008" max="11008" width="3.85546875" style="59" bestFit="1" customWidth="1"/>
    <col min="11009" max="11028" width="9.5703125" style="59" customWidth="1"/>
    <col min="11029" max="11029" width="3.28515625" style="59" customWidth="1"/>
    <col min="11030" max="11260" width="11.42578125" style="59"/>
    <col min="11261" max="11261" width="6.140625" style="59" bestFit="1" customWidth="1"/>
    <col min="11262" max="11262" width="17.85546875" style="59" customWidth="1"/>
    <col min="11263" max="11263" width="2.7109375" style="59" customWidth="1"/>
    <col min="11264" max="11264" width="3.85546875" style="59" bestFit="1" customWidth="1"/>
    <col min="11265" max="11284" width="9.5703125" style="59" customWidth="1"/>
    <col min="11285" max="11285" width="3.28515625" style="59" customWidth="1"/>
    <col min="11286" max="11516" width="11.42578125" style="59"/>
    <col min="11517" max="11517" width="6.140625" style="59" bestFit="1" customWidth="1"/>
    <col min="11518" max="11518" width="17.85546875" style="59" customWidth="1"/>
    <col min="11519" max="11519" width="2.7109375" style="59" customWidth="1"/>
    <col min="11520" max="11520" width="3.85546875" style="59" bestFit="1" customWidth="1"/>
    <col min="11521" max="11540" width="9.5703125" style="59" customWidth="1"/>
    <col min="11541" max="11541" width="3.28515625" style="59" customWidth="1"/>
    <col min="11542" max="11772" width="11.42578125" style="59"/>
    <col min="11773" max="11773" width="6.140625" style="59" bestFit="1" customWidth="1"/>
    <col min="11774" max="11774" width="17.85546875" style="59" customWidth="1"/>
    <col min="11775" max="11775" width="2.7109375" style="59" customWidth="1"/>
    <col min="11776" max="11776" width="3.85546875" style="59" bestFit="1" customWidth="1"/>
    <col min="11777" max="11796" width="9.5703125" style="59" customWidth="1"/>
    <col min="11797" max="11797" width="3.28515625" style="59" customWidth="1"/>
    <col min="11798" max="12028" width="11.42578125" style="59"/>
    <col min="12029" max="12029" width="6.140625" style="59" bestFit="1" customWidth="1"/>
    <col min="12030" max="12030" width="17.85546875" style="59" customWidth="1"/>
    <col min="12031" max="12031" width="2.7109375" style="59" customWidth="1"/>
    <col min="12032" max="12032" width="3.85546875" style="59" bestFit="1" customWidth="1"/>
    <col min="12033" max="12052" width="9.5703125" style="59" customWidth="1"/>
    <col min="12053" max="12053" width="3.28515625" style="59" customWidth="1"/>
    <col min="12054" max="12284" width="11.42578125" style="59"/>
    <col min="12285" max="12285" width="6.140625" style="59" bestFit="1" customWidth="1"/>
    <col min="12286" max="12286" width="17.85546875" style="59" customWidth="1"/>
    <col min="12287" max="12287" width="2.7109375" style="59" customWidth="1"/>
    <col min="12288" max="12288" width="3.85546875" style="59" bestFit="1" customWidth="1"/>
    <col min="12289" max="12308" width="9.5703125" style="59" customWidth="1"/>
    <col min="12309" max="12309" width="3.28515625" style="59" customWidth="1"/>
    <col min="12310" max="12540" width="11.42578125" style="59"/>
    <col min="12541" max="12541" width="6.140625" style="59" bestFit="1" customWidth="1"/>
    <col min="12542" max="12542" width="17.85546875" style="59" customWidth="1"/>
    <col min="12543" max="12543" width="2.7109375" style="59" customWidth="1"/>
    <col min="12544" max="12544" width="3.85546875" style="59" bestFit="1" customWidth="1"/>
    <col min="12545" max="12564" width="9.5703125" style="59" customWidth="1"/>
    <col min="12565" max="12565" width="3.28515625" style="59" customWidth="1"/>
    <col min="12566" max="12796" width="11.42578125" style="59"/>
    <col min="12797" max="12797" width="6.140625" style="59" bestFit="1" customWidth="1"/>
    <col min="12798" max="12798" width="17.85546875" style="59" customWidth="1"/>
    <col min="12799" max="12799" width="2.7109375" style="59" customWidth="1"/>
    <col min="12800" max="12800" width="3.85546875" style="59" bestFit="1" customWidth="1"/>
    <col min="12801" max="12820" width="9.5703125" style="59" customWidth="1"/>
    <col min="12821" max="12821" width="3.28515625" style="59" customWidth="1"/>
    <col min="12822" max="13052" width="11.42578125" style="59"/>
    <col min="13053" max="13053" width="6.140625" style="59" bestFit="1" customWidth="1"/>
    <col min="13054" max="13054" width="17.85546875" style="59" customWidth="1"/>
    <col min="13055" max="13055" width="2.7109375" style="59" customWidth="1"/>
    <col min="13056" max="13056" width="3.85546875" style="59" bestFit="1" customWidth="1"/>
    <col min="13057" max="13076" width="9.5703125" style="59" customWidth="1"/>
    <col min="13077" max="13077" width="3.28515625" style="59" customWidth="1"/>
    <col min="13078" max="13308" width="11.42578125" style="59"/>
    <col min="13309" max="13309" width="6.140625" style="59" bestFit="1" customWidth="1"/>
    <col min="13310" max="13310" width="17.85546875" style="59" customWidth="1"/>
    <col min="13311" max="13311" width="2.7109375" style="59" customWidth="1"/>
    <col min="13312" max="13312" width="3.85546875" style="59" bestFit="1" customWidth="1"/>
    <col min="13313" max="13332" width="9.5703125" style="59" customWidth="1"/>
    <col min="13333" max="13333" width="3.28515625" style="59" customWidth="1"/>
    <col min="13334" max="13564" width="11.42578125" style="59"/>
    <col min="13565" max="13565" width="6.140625" style="59" bestFit="1" customWidth="1"/>
    <col min="13566" max="13566" width="17.85546875" style="59" customWidth="1"/>
    <col min="13567" max="13567" width="2.7109375" style="59" customWidth="1"/>
    <col min="13568" max="13568" width="3.85546875" style="59" bestFit="1" customWidth="1"/>
    <col min="13569" max="13588" width="9.5703125" style="59" customWidth="1"/>
    <col min="13589" max="13589" width="3.28515625" style="59" customWidth="1"/>
    <col min="13590" max="13820" width="11.42578125" style="59"/>
    <col min="13821" max="13821" width="6.140625" style="59" bestFit="1" customWidth="1"/>
    <col min="13822" max="13822" width="17.85546875" style="59" customWidth="1"/>
    <col min="13823" max="13823" width="2.7109375" style="59" customWidth="1"/>
    <col min="13824" max="13824" width="3.85546875" style="59" bestFit="1" customWidth="1"/>
    <col min="13825" max="13844" width="9.5703125" style="59" customWidth="1"/>
    <col min="13845" max="13845" width="3.28515625" style="59" customWidth="1"/>
    <col min="13846" max="14076" width="11.42578125" style="59"/>
    <col min="14077" max="14077" width="6.140625" style="59" bestFit="1" customWidth="1"/>
    <col min="14078" max="14078" width="17.85546875" style="59" customWidth="1"/>
    <col min="14079" max="14079" width="2.7109375" style="59" customWidth="1"/>
    <col min="14080" max="14080" width="3.85546875" style="59" bestFit="1" customWidth="1"/>
    <col min="14081" max="14100" width="9.5703125" style="59" customWidth="1"/>
    <col min="14101" max="14101" width="3.28515625" style="59" customWidth="1"/>
    <col min="14102" max="14332" width="11.42578125" style="59"/>
    <col min="14333" max="14333" width="6.140625" style="59" bestFit="1" customWidth="1"/>
    <col min="14334" max="14334" width="17.85546875" style="59" customWidth="1"/>
    <col min="14335" max="14335" width="2.7109375" style="59" customWidth="1"/>
    <col min="14336" max="14336" width="3.85546875" style="59" bestFit="1" customWidth="1"/>
    <col min="14337" max="14356" width="9.5703125" style="59" customWidth="1"/>
    <col min="14357" max="14357" width="3.28515625" style="59" customWidth="1"/>
    <col min="14358" max="14588" width="11.42578125" style="59"/>
    <col min="14589" max="14589" width="6.140625" style="59" bestFit="1" customWidth="1"/>
    <col min="14590" max="14590" width="17.85546875" style="59" customWidth="1"/>
    <col min="14591" max="14591" width="2.7109375" style="59" customWidth="1"/>
    <col min="14592" max="14592" width="3.85546875" style="59" bestFit="1" customWidth="1"/>
    <col min="14593" max="14612" width="9.5703125" style="59" customWidth="1"/>
    <col min="14613" max="14613" width="3.28515625" style="59" customWidth="1"/>
    <col min="14614" max="14844" width="11.42578125" style="59"/>
    <col min="14845" max="14845" width="6.140625" style="59" bestFit="1" customWidth="1"/>
    <col min="14846" max="14846" width="17.85546875" style="59" customWidth="1"/>
    <col min="14847" max="14847" width="2.7109375" style="59" customWidth="1"/>
    <col min="14848" max="14848" width="3.85546875" style="59" bestFit="1" customWidth="1"/>
    <col min="14849" max="14868" width="9.5703125" style="59" customWidth="1"/>
    <col min="14869" max="14869" width="3.28515625" style="59" customWidth="1"/>
    <col min="14870" max="15100" width="11.42578125" style="59"/>
    <col min="15101" max="15101" width="6.140625" style="59" bestFit="1" customWidth="1"/>
    <col min="15102" max="15102" width="17.85546875" style="59" customWidth="1"/>
    <col min="15103" max="15103" width="2.7109375" style="59" customWidth="1"/>
    <col min="15104" max="15104" width="3.85546875" style="59" bestFit="1" customWidth="1"/>
    <col min="15105" max="15124" width="9.5703125" style="59" customWidth="1"/>
    <col min="15125" max="15125" width="3.28515625" style="59" customWidth="1"/>
    <col min="15126" max="15356" width="11.42578125" style="59"/>
    <col min="15357" max="15357" width="6.140625" style="59" bestFit="1" customWidth="1"/>
    <col min="15358" max="15358" width="17.85546875" style="59" customWidth="1"/>
    <col min="15359" max="15359" width="2.7109375" style="59" customWidth="1"/>
    <col min="15360" max="15360" width="3.85546875" style="59" bestFit="1" customWidth="1"/>
    <col min="15361" max="15380" width="9.5703125" style="59" customWidth="1"/>
    <col min="15381" max="15381" width="3.28515625" style="59" customWidth="1"/>
    <col min="15382" max="15612" width="11.42578125" style="59"/>
    <col min="15613" max="15613" width="6.140625" style="59" bestFit="1" customWidth="1"/>
    <col min="15614" max="15614" width="17.85546875" style="59" customWidth="1"/>
    <col min="15615" max="15615" width="2.7109375" style="59" customWidth="1"/>
    <col min="15616" max="15616" width="3.85546875" style="59" bestFit="1" customWidth="1"/>
    <col min="15617" max="15636" width="9.5703125" style="59" customWidth="1"/>
    <col min="15637" max="15637" width="3.28515625" style="59" customWidth="1"/>
    <col min="15638" max="15868" width="11.42578125" style="59"/>
    <col min="15869" max="15869" width="6.140625" style="59" bestFit="1" customWidth="1"/>
    <col min="15870" max="15870" width="17.85546875" style="59" customWidth="1"/>
    <col min="15871" max="15871" width="2.7109375" style="59" customWidth="1"/>
    <col min="15872" max="15872" width="3.85546875" style="59" bestFit="1" customWidth="1"/>
    <col min="15873" max="15892" width="9.5703125" style="59" customWidth="1"/>
    <col min="15893" max="15893" width="3.28515625" style="59" customWidth="1"/>
    <col min="15894" max="16124" width="11.42578125" style="59"/>
    <col min="16125" max="16125" width="6.140625" style="59" bestFit="1" customWidth="1"/>
    <col min="16126" max="16126" width="17.85546875" style="59" customWidth="1"/>
    <col min="16127" max="16127" width="2.7109375" style="59" customWidth="1"/>
    <col min="16128" max="16128" width="3.85546875" style="59" bestFit="1" customWidth="1"/>
    <col min="16129" max="16148" width="9.5703125" style="59" customWidth="1"/>
    <col min="16149" max="16149" width="3.28515625" style="59" customWidth="1"/>
    <col min="16150" max="16384" width="11.42578125" style="59"/>
  </cols>
  <sheetData>
    <row r="1" spans="1:25" s="57" customFormat="1" x14ac:dyDescent="0.25">
      <c r="A1" s="57" t="s">
        <v>104</v>
      </c>
    </row>
    <row r="2" spans="1:25" s="57" customFormat="1" x14ac:dyDescent="0.25"/>
    <row r="3" spans="1:25" x14ac:dyDescent="0.25">
      <c r="A3" s="58" t="s">
        <v>123</v>
      </c>
    </row>
    <row r="4" spans="1:25" x14ac:dyDescent="0.25">
      <c r="A4" s="60" t="s">
        <v>49</v>
      </c>
      <c r="B4" s="61" t="s">
        <v>50</v>
      </c>
      <c r="C4" s="62"/>
      <c r="D4" s="63" t="s">
        <v>51</v>
      </c>
      <c r="E4" s="130">
        <v>1220</v>
      </c>
      <c r="F4" s="130">
        <v>1920</v>
      </c>
      <c r="G4" s="130">
        <v>2050</v>
      </c>
      <c r="H4" s="130">
        <v>2220</v>
      </c>
      <c r="I4" s="130">
        <v>3000</v>
      </c>
      <c r="J4" s="130">
        <v>7000</v>
      </c>
      <c r="K4" s="130">
        <v>7780</v>
      </c>
      <c r="L4" s="130">
        <v>8100</v>
      </c>
      <c r="M4" s="130" t="s">
        <v>136</v>
      </c>
      <c r="N4" s="153"/>
      <c r="O4" s="138"/>
      <c r="P4" s="138"/>
      <c r="U4" s="58"/>
      <c r="V4" s="59"/>
      <c r="W4" s="119"/>
      <c r="X4" s="59"/>
      <c r="Y4" s="59"/>
    </row>
    <row r="5" spans="1:25" x14ac:dyDescent="0.25">
      <c r="A5" s="64"/>
      <c r="B5" s="65"/>
      <c r="C5" s="66"/>
      <c r="D5" s="67" t="s">
        <v>52</v>
      </c>
      <c r="E5" s="139" t="s">
        <v>0</v>
      </c>
      <c r="F5" s="139" t="s">
        <v>126</v>
      </c>
      <c r="G5" s="139" t="s">
        <v>128</v>
      </c>
      <c r="H5" s="139" t="s">
        <v>3</v>
      </c>
      <c r="I5" s="139" t="s">
        <v>130</v>
      </c>
      <c r="J5" s="139" t="s">
        <v>132</v>
      </c>
      <c r="K5" s="151" t="s">
        <v>134</v>
      </c>
      <c r="L5" s="139" t="s">
        <v>135</v>
      </c>
      <c r="M5" s="139"/>
      <c r="N5" s="153"/>
      <c r="O5" s="138"/>
      <c r="P5" s="138"/>
      <c r="U5" s="58"/>
      <c r="V5" s="59"/>
      <c r="W5" s="119"/>
      <c r="X5" s="59"/>
      <c r="Y5" s="59"/>
    </row>
    <row r="6" spans="1:25" x14ac:dyDescent="0.25">
      <c r="A6" s="68"/>
      <c r="B6" s="68"/>
      <c r="C6" s="69"/>
      <c r="D6" s="70"/>
      <c r="E6" s="118"/>
      <c r="F6" s="118" t="s">
        <v>127</v>
      </c>
      <c r="G6" s="118" t="s">
        <v>129</v>
      </c>
      <c r="H6" s="118"/>
      <c r="I6" s="118" t="s">
        <v>131</v>
      </c>
      <c r="J6" s="118" t="s">
        <v>133</v>
      </c>
      <c r="K6" s="152" t="s">
        <v>133</v>
      </c>
      <c r="L6" s="118" t="s">
        <v>133</v>
      </c>
      <c r="M6" s="118"/>
      <c r="N6" s="153"/>
      <c r="O6" s="138"/>
      <c r="P6" s="138"/>
      <c r="U6" s="58"/>
      <c r="V6" s="59"/>
      <c r="W6" s="119"/>
      <c r="X6" s="59"/>
      <c r="Y6" s="59"/>
    </row>
    <row r="7" spans="1:25" x14ac:dyDescent="0.25">
      <c r="A7" s="71">
        <v>38169</v>
      </c>
      <c r="B7" s="72" t="s">
        <v>56</v>
      </c>
      <c r="C7" s="73"/>
      <c r="D7" s="74"/>
      <c r="E7" s="75">
        <v>516000</v>
      </c>
      <c r="F7" s="75">
        <v>169000</v>
      </c>
      <c r="G7" s="75">
        <v>-320000</v>
      </c>
      <c r="H7" s="75">
        <v>-365000</v>
      </c>
      <c r="I7" s="75"/>
      <c r="J7" s="75"/>
      <c r="K7" s="75"/>
      <c r="L7" s="75"/>
      <c r="M7" s="163">
        <f>SUM(E7:L7)</f>
        <v>0</v>
      </c>
      <c r="N7" s="154"/>
      <c r="O7" s="58"/>
      <c r="P7" s="58"/>
      <c r="U7" s="58"/>
      <c r="V7" s="59"/>
      <c r="W7" s="119"/>
      <c r="X7" s="59"/>
      <c r="Y7" s="59"/>
    </row>
    <row r="8" spans="1:25" x14ac:dyDescent="0.25">
      <c r="A8" s="76">
        <v>39995</v>
      </c>
      <c r="B8" s="77" t="s">
        <v>72</v>
      </c>
      <c r="C8" s="78"/>
      <c r="D8" s="79">
        <v>236</v>
      </c>
      <c r="E8" s="80"/>
      <c r="F8" s="80">
        <v>-16500</v>
      </c>
      <c r="G8" s="80"/>
      <c r="H8" s="80">
        <v>15000</v>
      </c>
      <c r="I8" s="80"/>
      <c r="J8" s="80"/>
      <c r="K8" s="80"/>
      <c r="L8" s="80">
        <v>1500</v>
      </c>
      <c r="M8" s="164">
        <f t="shared" ref="M8:M17" si="0">SUM(E8:L8)</f>
        <v>0</v>
      </c>
      <c r="N8" s="154"/>
      <c r="O8" s="58"/>
      <c r="P8" s="58"/>
      <c r="U8" s="58"/>
      <c r="V8" s="59"/>
      <c r="W8" s="119"/>
      <c r="X8" s="59"/>
      <c r="Y8" s="59"/>
    </row>
    <row r="9" spans="1:25" x14ac:dyDescent="0.25">
      <c r="A9" s="76">
        <v>39998</v>
      </c>
      <c r="B9" s="77" t="s">
        <v>73</v>
      </c>
      <c r="C9" s="78"/>
      <c r="D9" s="79">
        <v>237</v>
      </c>
      <c r="E9" s="80"/>
      <c r="F9" s="80">
        <v>-1240</v>
      </c>
      <c r="G9" s="80"/>
      <c r="H9" s="80"/>
      <c r="I9" s="80"/>
      <c r="J9" s="80">
        <v>1240</v>
      </c>
      <c r="K9" s="80"/>
      <c r="L9" s="80"/>
      <c r="M9" s="164">
        <f t="shared" si="0"/>
        <v>0</v>
      </c>
      <c r="N9" s="154"/>
      <c r="O9" s="58"/>
      <c r="P9" s="58"/>
      <c r="U9" s="58"/>
      <c r="V9" s="59"/>
      <c r="W9" s="119"/>
      <c r="X9" s="59"/>
      <c r="Y9" s="59"/>
    </row>
    <row r="10" spans="1:25" x14ac:dyDescent="0.25">
      <c r="A10" s="76">
        <v>40000</v>
      </c>
      <c r="B10" s="82" t="s">
        <v>69</v>
      </c>
      <c r="C10" s="83"/>
      <c r="D10" s="79">
        <v>238</v>
      </c>
      <c r="E10" s="80"/>
      <c r="F10" s="80">
        <v>12500</v>
      </c>
      <c r="G10" s="80"/>
      <c r="H10" s="80"/>
      <c r="I10" s="80">
        <v>-12500</v>
      </c>
      <c r="J10" s="80"/>
      <c r="K10" s="80"/>
      <c r="L10" s="80"/>
      <c r="M10" s="164">
        <f t="shared" si="0"/>
        <v>0</v>
      </c>
      <c r="N10" s="154"/>
      <c r="O10" s="58"/>
      <c r="P10" s="58"/>
      <c r="U10" s="58"/>
      <c r="V10" s="59"/>
      <c r="W10" s="119"/>
      <c r="X10" s="59"/>
      <c r="Y10" s="59"/>
    </row>
    <row r="11" spans="1:25" x14ac:dyDescent="0.25">
      <c r="A11" s="76">
        <v>40007</v>
      </c>
      <c r="B11" s="82" t="s">
        <v>74</v>
      </c>
      <c r="C11" s="83"/>
      <c r="D11" s="79">
        <v>239</v>
      </c>
      <c r="E11" s="80"/>
      <c r="F11" s="80">
        <v>-970</v>
      </c>
      <c r="G11" s="80"/>
      <c r="H11" s="80"/>
      <c r="I11" s="80"/>
      <c r="J11" s="80"/>
      <c r="K11" s="80">
        <v>970</v>
      </c>
      <c r="L11" s="80"/>
      <c r="M11" s="164">
        <f t="shared" si="0"/>
        <v>0</v>
      </c>
      <c r="N11" s="154"/>
      <c r="O11" s="58"/>
      <c r="P11" s="58"/>
      <c r="U11" s="58"/>
      <c r="V11" s="59"/>
      <c r="W11" s="119"/>
      <c r="X11" s="59"/>
      <c r="Y11" s="59"/>
    </row>
    <row r="12" spans="1:25" x14ac:dyDescent="0.25">
      <c r="A12" s="76">
        <v>40009</v>
      </c>
      <c r="B12" s="82" t="s">
        <v>69</v>
      </c>
      <c r="C12" s="83"/>
      <c r="D12" s="79">
        <v>240</v>
      </c>
      <c r="E12" s="80"/>
      <c r="F12" s="80">
        <v>54800</v>
      </c>
      <c r="G12" s="80"/>
      <c r="H12" s="80"/>
      <c r="I12" s="80">
        <v>-54800</v>
      </c>
      <c r="J12" s="80"/>
      <c r="K12" s="80"/>
      <c r="L12" s="80"/>
      <c r="M12" s="164">
        <f t="shared" si="0"/>
        <v>0</v>
      </c>
      <c r="N12" s="154"/>
      <c r="O12" s="58"/>
      <c r="P12" s="58"/>
      <c r="U12" s="58"/>
      <c r="V12" s="59"/>
      <c r="W12" s="119"/>
      <c r="X12" s="59"/>
      <c r="Y12" s="59"/>
    </row>
    <row r="13" spans="1:25" x14ac:dyDescent="0.25">
      <c r="A13" s="76">
        <v>40016</v>
      </c>
      <c r="B13" s="82" t="s">
        <v>75</v>
      </c>
      <c r="C13" s="83"/>
      <c r="D13" s="79">
        <v>241</v>
      </c>
      <c r="E13" s="80"/>
      <c r="F13" s="80">
        <v>-49000</v>
      </c>
      <c r="G13" s="80"/>
      <c r="H13" s="80"/>
      <c r="I13" s="80"/>
      <c r="J13" s="80">
        <v>49000</v>
      </c>
      <c r="K13" s="80"/>
      <c r="L13" s="80"/>
      <c r="M13" s="164">
        <f t="shared" si="0"/>
        <v>0</v>
      </c>
      <c r="N13" s="154"/>
      <c r="O13" s="58"/>
      <c r="P13" s="58"/>
      <c r="U13" s="58"/>
      <c r="V13" s="59"/>
      <c r="W13" s="119"/>
      <c r="X13" s="59"/>
      <c r="Y13" s="59"/>
    </row>
    <row r="14" spans="1:25" x14ac:dyDescent="0.25">
      <c r="A14" s="76">
        <v>40023</v>
      </c>
      <c r="B14" s="82" t="s">
        <v>69</v>
      </c>
      <c r="C14" s="83"/>
      <c r="D14" s="79">
        <v>242</v>
      </c>
      <c r="E14" s="80"/>
      <c r="F14" s="80">
        <v>46100</v>
      </c>
      <c r="G14" s="80"/>
      <c r="H14" s="80"/>
      <c r="I14" s="80">
        <v>-46100</v>
      </c>
      <c r="J14" s="80"/>
      <c r="K14" s="80"/>
      <c r="L14" s="80"/>
      <c r="M14" s="164">
        <f t="shared" si="0"/>
        <v>0</v>
      </c>
      <c r="N14" s="154"/>
      <c r="O14" s="58"/>
      <c r="P14" s="58"/>
      <c r="U14" s="58"/>
      <c r="V14" s="59"/>
      <c r="W14" s="119"/>
      <c r="X14" s="59"/>
      <c r="Y14" s="59"/>
    </row>
    <row r="15" spans="1:25" x14ac:dyDescent="0.25">
      <c r="A15" s="76">
        <v>40024</v>
      </c>
      <c r="B15" s="82" t="s">
        <v>76</v>
      </c>
      <c r="C15" s="83"/>
      <c r="D15" s="79">
        <v>243</v>
      </c>
      <c r="E15" s="80"/>
      <c r="F15" s="80">
        <v>-9450</v>
      </c>
      <c r="G15" s="80"/>
      <c r="H15" s="80"/>
      <c r="I15" s="80"/>
      <c r="J15" s="80">
        <v>9450</v>
      </c>
      <c r="K15" s="80"/>
      <c r="L15" s="80"/>
      <c r="M15" s="164">
        <f t="shared" si="0"/>
        <v>0</v>
      </c>
      <c r="N15" s="154"/>
      <c r="O15" s="58"/>
      <c r="P15" s="58"/>
      <c r="U15" s="58"/>
      <c r="V15" s="59"/>
      <c r="W15" s="119"/>
      <c r="X15" s="59"/>
      <c r="Y15" s="59"/>
    </row>
    <row r="16" spans="1:25" x14ac:dyDescent="0.25">
      <c r="A16" s="76">
        <v>45504</v>
      </c>
      <c r="B16" s="82" t="s">
        <v>118</v>
      </c>
      <c r="C16" s="83"/>
      <c r="D16" s="79">
        <v>244</v>
      </c>
      <c r="E16" s="80"/>
      <c r="F16" s="80">
        <v>970</v>
      </c>
      <c r="G16" s="80"/>
      <c r="H16" s="80"/>
      <c r="I16" s="80"/>
      <c r="J16" s="80"/>
      <c r="K16" s="80">
        <v>-970</v>
      </c>
      <c r="L16" s="80"/>
      <c r="M16" s="164">
        <f t="shared" si="0"/>
        <v>0</v>
      </c>
      <c r="N16" s="154"/>
      <c r="O16" s="58"/>
      <c r="P16" s="58"/>
      <c r="U16" s="58"/>
      <c r="V16" s="59"/>
      <c r="W16" s="119"/>
      <c r="X16" s="59"/>
      <c r="Y16" s="59"/>
    </row>
    <row r="17" spans="1:25" x14ac:dyDescent="0.25">
      <c r="A17" s="144" t="s">
        <v>119</v>
      </c>
      <c r="B17" s="145" t="s">
        <v>120</v>
      </c>
      <c r="C17" s="146"/>
      <c r="D17" s="147">
        <v>245</v>
      </c>
      <c r="E17" s="106"/>
      <c r="F17" s="106">
        <v>-790</v>
      </c>
      <c r="G17" s="106"/>
      <c r="H17" s="106"/>
      <c r="I17" s="106"/>
      <c r="J17" s="106"/>
      <c r="K17" s="106">
        <v>790</v>
      </c>
      <c r="L17" s="106"/>
      <c r="M17" s="165">
        <f t="shared" si="0"/>
        <v>0</v>
      </c>
      <c r="N17" s="154"/>
      <c r="O17" s="58"/>
      <c r="P17" s="58"/>
      <c r="U17" s="58"/>
      <c r="V17" s="59"/>
      <c r="W17" s="119"/>
      <c r="X17" s="59"/>
      <c r="Y17" s="59"/>
    </row>
    <row r="18" spans="1:25" s="92" customFormat="1" ht="20.25" x14ac:dyDescent="0.3">
      <c r="A18" s="155"/>
      <c r="B18" s="88" t="s">
        <v>58</v>
      </c>
      <c r="C18" s="89"/>
      <c r="D18" s="90"/>
      <c r="E18" s="91">
        <f>SUM(E7:E17)</f>
        <v>516000</v>
      </c>
      <c r="F18" s="91">
        <f t="shared" ref="F18:M18" si="1">SUM(F7:F17)</f>
        <v>205420</v>
      </c>
      <c r="G18" s="91">
        <f t="shared" si="1"/>
        <v>-320000</v>
      </c>
      <c r="H18" s="91">
        <f t="shared" si="1"/>
        <v>-350000</v>
      </c>
      <c r="I18" s="91">
        <f t="shared" si="1"/>
        <v>-113400</v>
      </c>
      <c r="J18" s="91">
        <f t="shared" si="1"/>
        <v>59690</v>
      </c>
      <c r="K18" s="91">
        <f t="shared" si="1"/>
        <v>790</v>
      </c>
      <c r="L18" s="91">
        <f t="shared" si="1"/>
        <v>1500</v>
      </c>
      <c r="M18" s="166">
        <f t="shared" si="1"/>
        <v>0</v>
      </c>
      <c r="N18" s="156"/>
      <c r="O18" s="109"/>
      <c r="P18" s="109"/>
      <c r="U18" s="109"/>
      <c r="W18" s="120"/>
    </row>
    <row r="19" spans="1:25" x14ac:dyDescent="0.25">
      <c r="U19" s="58"/>
      <c r="V19" s="59"/>
      <c r="W19" s="119"/>
      <c r="X19" s="59"/>
      <c r="Y19" s="59"/>
    </row>
    <row r="20" spans="1:25" x14ac:dyDescent="0.25">
      <c r="A20" s="58"/>
      <c r="B20" s="58"/>
      <c r="C20" s="58"/>
      <c r="D20" s="58"/>
      <c r="E20" s="58" t="s">
        <v>15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5" s="58" customFormat="1" x14ac:dyDescent="0.25">
      <c r="E21" s="123" t="s">
        <v>49</v>
      </c>
      <c r="F21" s="122" t="s">
        <v>50</v>
      </c>
      <c r="G21" s="122"/>
      <c r="H21" s="122"/>
      <c r="I21" s="130" t="s">
        <v>114</v>
      </c>
      <c r="J21" s="184" t="s">
        <v>112</v>
      </c>
      <c r="K21" s="185"/>
      <c r="L21" s="125" t="s">
        <v>113</v>
      </c>
    </row>
    <row r="22" spans="1:25" s="58" customFormat="1" x14ac:dyDescent="0.25">
      <c r="E22" s="124"/>
      <c r="F22" s="81"/>
      <c r="G22" s="81"/>
      <c r="H22" s="81"/>
      <c r="I22" s="118" t="s">
        <v>52</v>
      </c>
      <c r="J22" s="129" t="s">
        <v>54</v>
      </c>
      <c r="K22" s="128" t="s">
        <v>55</v>
      </c>
      <c r="L22" s="126"/>
    </row>
    <row r="23" spans="1:25" s="58" customFormat="1" x14ac:dyDescent="0.25">
      <c r="E23" s="131">
        <v>45474</v>
      </c>
      <c r="F23" s="58" t="s">
        <v>116</v>
      </c>
      <c r="I23" s="139">
        <v>236</v>
      </c>
      <c r="J23" s="138">
        <v>2240</v>
      </c>
      <c r="K23" s="139"/>
      <c r="L23" s="127">
        <v>15000</v>
      </c>
      <c r="U23" s="59"/>
    </row>
    <row r="24" spans="1:25" s="58" customFormat="1" x14ac:dyDescent="0.25">
      <c r="E24" s="132">
        <v>45474</v>
      </c>
      <c r="F24" s="58" t="s">
        <v>117</v>
      </c>
      <c r="I24" s="139">
        <v>236</v>
      </c>
      <c r="J24" s="138">
        <v>8100</v>
      </c>
      <c r="K24" s="139"/>
      <c r="L24" s="127">
        <v>1500</v>
      </c>
      <c r="U24" s="59"/>
    </row>
    <row r="25" spans="1:25" s="58" customFormat="1" x14ac:dyDescent="0.25">
      <c r="E25" s="132">
        <v>45474</v>
      </c>
      <c r="F25" s="58" t="s">
        <v>72</v>
      </c>
      <c r="I25" s="139">
        <v>236</v>
      </c>
      <c r="J25" s="138"/>
      <c r="K25" s="139">
        <v>1920</v>
      </c>
      <c r="L25" s="127">
        <v>16500</v>
      </c>
      <c r="U25" s="59"/>
    </row>
    <row r="26" spans="1:25" s="58" customFormat="1" x14ac:dyDescent="0.25">
      <c r="E26" s="133">
        <v>45477</v>
      </c>
      <c r="F26" s="85" t="s">
        <v>115</v>
      </c>
      <c r="G26" s="85"/>
      <c r="H26" s="85"/>
      <c r="I26" s="141">
        <v>237</v>
      </c>
      <c r="J26" s="140">
        <v>7000</v>
      </c>
      <c r="K26" s="141">
        <v>1920</v>
      </c>
      <c r="L26" s="134">
        <v>1240</v>
      </c>
      <c r="U26" s="59"/>
    </row>
    <row r="27" spans="1:25" s="58" customFormat="1" x14ac:dyDescent="0.25">
      <c r="E27" s="135">
        <v>45479</v>
      </c>
      <c r="F27" s="136" t="s">
        <v>69</v>
      </c>
      <c r="G27" s="136"/>
      <c r="H27" s="136"/>
      <c r="I27" s="143">
        <v>238</v>
      </c>
      <c r="J27" s="142">
        <v>1920</v>
      </c>
      <c r="K27" s="143">
        <v>3000</v>
      </c>
      <c r="L27" s="137">
        <v>12500</v>
      </c>
      <c r="U27" s="59"/>
    </row>
    <row r="28" spans="1:25" s="58" customFormat="1" x14ac:dyDescent="0.25">
      <c r="U28" s="59"/>
    </row>
    <row r="29" spans="1:25" s="58" customFormat="1" x14ac:dyDescent="0.25">
      <c r="U29" s="59"/>
    </row>
    <row r="30" spans="1:25" s="58" customFormat="1" x14ac:dyDescent="0.25">
      <c r="A30" s="58" t="s">
        <v>111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5" s="58" customFormat="1" x14ac:dyDescent="0.25">
      <c r="A31" s="158" t="s">
        <v>124</v>
      </c>
      <c r="B31" s="61" t="s">
        <v>139</v>
      </c>
      <c r="C31" s="182" t="s">
        <v>77</v>
      </c>
      <c r="D31" s="183"/>
      <c r="E31" s="150" t="s">
        <v>137</v>
      </c>
      <c r="F31" s="150" t="s">
        <v>140</v>
      </c>
      <c r="G31" s="150" t="s">
        <v>59</v>
      </c>
      <c r="H31" s="150" t="s">
        <v>60</v>
      </c>
      <c r="I31" s="160"/>
      <c r="J31" s="161"/>
      <c r="K31" s="161"/>
      <c r="L31" s="161"/>
      <c r="M31" s="161"/>
      <c r="N31" s="161"/>
      <c r="O31" s="59"/>
      <c r="P31" s="59"/>
      <c r="Q31" s="59"/>
      <c r="R31" s="59"/>
      <c r="S31" s="59"/>
      <c r="T31" s="59"/>
      <c r="U31" s="59"/>
    </row>
    <row r="32" spans="1:25" x14ac:dyDescent="0.25">
      <c r="A32" s="159" t="s">
        <v>125</v>
      </c>
      <c r="B32" s="94"/>
      <c r="C32" s="176" t="s">
        <v>52</v>
      </c>
      <c r="D32" s="177"/>
      <c r="E32" s="157" t="s">
        <v>138</v>
      </c>
      <c r="F32" s="157" t="s">
        <v>141</v>
      </c>
      <c r="G32" s="157"/>
      <c r="H32" s="157"/>
      <c r="I32" s="162"/>
      <c r="J32" s="111"/>
      <c r="K32" s="58"/>
      <c r="L32" s="58"/>
      <c r="M32" s="58"/>
      <c r="N32" s="58"/>
    </row>
    <row r="33" spans="1:25" x14ac:dyDescent="0.25">
      <c r="A33" s="95">
        <v>1220</v>
      </c>
      <c r="B33" s="96" t="s">
        <v>0</v>
      </c>
      <c r="C33" s="97"/>
      <c r="D33" s="98"/>
      <c r="E33" s="75">
        <f>E18</f>
        <v>516000</v>
      </c>
      <c r="F33" s="75"/>
      <c r="G33" s="75"/>
      <c r="H33" s="75">
        <f>SUM(E33:G33)</f>
        <v>516000</v>
      </c>
      <c r="I33" s="162"/>
      <c r="J33" s="111"/>
      <c r="K33" s="111"/>
      <c r="L33" s="111"/>
      <c r="M33" s="111"/>
      <c r="N33" s="111"/>
    </row>
    <row r="34" spans="1:25" x14ac:dyDescent="0.25">
      <c r="A34" s="99">
        <v>1920</v>
      </c>
      <c r="B34" s="77" t="s">
        <v>1</v>
      </c>
      <c r="C34" s="100"/>
      <c r="D34" s="101"/>
      <c r="E34" s="80">
        <f>F18</f>
        <v>205420</v>
      </c>
      <c r="F34" s="80"/>
      <c r="G34" s="80"/>
      <c r="H34" s="80">
        <f t="shared" ref="H34:H36" si="2">SUM(E34:G34)</f>
        <v>205420</v>
      </c>
      <c r="I34" s="162"/>
      <c r="J34" s="111"/>
      <c r="K34" s="111"/>
      <c r="L34" s="111"/>
      <c r="M34" s="111"/>
      <c r="N34" s="111"/>
    </row>
    <row r="35" spans="1:25" x14ac:dyDescent="0.25">
      <c r="A35" s="99">
        <v>2050</v>
      </c>
      <c r="B35" s="82" t="s">
        <v>2</v>
      </c>
      <c r="C35" s="178">
        <v>246</v>
      </c>
      <c r="D35" s="179"/>
      <c r="E35" s="80">
        <f>G18</f>
        <v>-320000</v>
      </c>
      <c r="F35" s="80">
        <f>-F41</f>
        <v>-51420</v>
      </c>
      <c r="G35" s="80"/>
      <c r="H35" s="80">
        <f t="shared" si="2"/>
        <v>-371420</v>
      </c>
      <c r="I35" s="162"/>
      <c r="J35" s="111"/>
      <c r="K35" s="111"/>
      <c r="L35" s="111"/>
      <c r="M35" s="111"/>
      <c r="N35" s="111"/>
    </row>
    <row r="36" spans="1:25" x14ac:dyDescent="0.25">
      <c r="A36" s="99">
        <v>2220</v>
      </c>
      <c r="B36" s="82" t="s">
        <v>3</v>
      </c>
      <c r="C36" s="102"/>
      <c r="D36" s="101"/>
      <c r="E36" s="80">
        <f>H18</f>
        <v>-350000</v>
      </c>
      <c r="F36" s="80"/>
      <c r="G36" s="80"/>
      <c r="H36" s="80">
        <f t="shared" si="2"/>
        <v>-350000</v>
      </c>
      <c r="I36" s="162"/>
      <c r="J36" s="111"/>
      <c r="K36" s="111"/>
      <c r="L36" s="111"/>
      <c r="M36" s="111"/>
      <c r="N36" s="111"/>
    </row>
    <row r="37" spans="1:25" x14ac:dyDescent="0.25">
      <c r="A37" s="99">
        <v>3000</v>
      </c>
      <c r="B37" s="82" t="s">
        <v>69</v>
      </c>
      <c r="C37" s="102"/>
      <c r="D37" s="101"/>
      <c r="E37" s="80">
        <f>I18</f>
        <v>-113400</v>
      </c>
      <c r="F37" s="80"/>
      <c r="G37" s="80">
        <f>SUM(E37:F37)</f>
        <v>-113400</v>
      </c>
      <c r="H37" s="80"/>
      <c r="I37" s="162"/>
      <c r="J37" s="111"/>
      <c r="K37" s="111"/>
      <c r="L37" s="111"/>
      <c r="M37" s="111"/>
      <c r="N37" s="111"/>
    </row>
    <row r="38" spans="1:25" x14ac:dyDescent="0.25">
      <c r="A38" s="99">
        <v>7000</v>
      </c>
      <c r="B38" s="82" t="s">
        <v>70</v>
      </c>
      <c r="C38" s="102"/>
      <c r="D38" s="101"/>
      <c r="E38" s="80">
        <f>J18</f>
        <v>59690</v>
      </c>
      <c r="F38" s="80"/>
      <c r="G38" s="80">
        <f t="shared" ref="G38:G40" si="3">SUM(E38:F38)</f>
        <v>59690</v>
      </c>
      <c r="H38" s="80"/>
      <c r="I38" s="162"/>
      <c r="J38" s="111"/>
      <c r="K38" s="111"/>
      <c r="L38" s="111"/>
      <c r="M38" s="111"/>
      <c r="N38" s="111"/>
    </row>
    <row r="39" spans="1:25" x14ac:dyDescent="0.25">
      <c r="A39" s="99">
        <v>7780</v>
      </c>
      <c r="B39" s="82" t="s">
        <v>78</v>
      </c>
      <c r="C39" s="102"/>
      <c r="D39" s="101"/>
      <c r="E39" s="80">
        <f>K18</f>
        <v>790</v>
      </c>
      <c r="F39" s="80"/>
      <c r="G39" s="80">
        <f t="shared" si="3"/>
        <v>790</v>
      </c>
      <c r="H39" s="80"/>
      <c r="I39" s="162"/>
      <c r="J39" s="111"/>
      <c r="K39" s="111"/>
      <c r="L39" s="111"/>
      <c r="M39" s="111"/>
      <c r="N39" s="111"/>
    </row>
    <row r="40" spans="1:25" x14ac:dyDescent="0.25">
      <c r="A40" s="103">
        <v>8100</v>
      </c>
      <c r="B40" s="86" t="s">
        <v>71</v>
      </c>
      <c r="C40" s="86"/>
      <c r="D40" s="121"/>
      <c r="E40" s="87">
        <f>L18</f>
        <v>1500</v>
      </c>
      <c r="F40" s="87"/>
      <c r="G40" s="80">
        <f t="shared" si="3"/>
        <v>1500</v>
      </c>
      <c r="H40" s="87"/>
      <c r="I40" s="162"/>
      <c r="J40" s="111"/>
      <c r="K40" s="111"/>
      <c r="L40" s="111"/>
      <c r="M40" s="111"/>
      <c r="N40" s="111"/>
    </row>
    <row r="41" spans="1:25" x14ac:dyDescent="0.25">
      <c r="A41" s="104">
        <v>8800</v>
      </c>
      <c r="B41" s="105" t="s">
        <v>59</v>
      </c>
      <c r="C41" s="180">
        <v>246</v>
      </c>
      <c r="D41" s="181"/>
      <c r="E41" s="106"/>
      <c r="F41" s="106">
        <f>-SUM(G37:G40)</f>
        <v>51420</v>
      </c>
      <c r="G41" s="106">
        <f>F41</f>
        <v>51420</v>
      </c>
      <c r="H41" s="106"/>
      <c r="I41" s="162"/>
      <c r="J41" s="111"/>
      <c r="K41" s="111"/>
      <c r="L41" s="111"/>
      <c r="M41" s="111"/>
      <c r="N41" s="111"/>
    </row>
    <row r="42" spans="1:25" ht="20.25" x14ac:dyDescent="0.3">
      <c r="A42" s="107"/>
      <c r="B42" s="108"/>
      <c r="C42" s="88"/>
      <c r="D42" s="89"/>
      <c r="E42" s="91">
        <f>SUM(E33:E41)</f>
        <v>0</v>
      </c>
      <c r="F42" s="91">
        <f t="shared" ref="F42:H42" si="4">SUM(F33:F41)</f>
        <v>0</v>
      </c>
      <c r="G42" s="91">
        <f t="shared" si="4"/>
        <v>0</v>
      </c>
      <c r="H42" s="91">
        <f t="shared" si="4"/>
        <v>0</v>
      </c>
      <c r="I42" s="162"/>
      <c r="J42" s="111"/>
      <c r="K42" s="111"/>
      <c r="L42" s="111"/>
      <c r="M42" s="111"/>
      <c r="N42" s="111"/>
      <c r="Q42" s="92"/>
      <c r="R42" s="92"/>
      <c r="S42" s="92"/>
      <c r="T42" s="92"/>
    </row>
    <row r="43" spans="1:25" ht="20.25" x14ac:dyDescent="0.3">
      <c r="V43" s="109"/>
      <c r="W43" s="109"/>
    </row>
    <row r="44" spans="1:25" s="92" customFormat="1" ht="20.25" x14ac:dyDescent="0.3">
      <c r="A44" s="59"/>
      <c r="B44" s="110" t="s">
        <v>79</v>
      </c>
      <c r="C44" s="110"/>
      <c r="D44" s="111"/>
      <c r="E44" s="59"/>
      <c r="F44" s="59"/>
      <c r="G44" s="57" t="s">
        <v>80</v>
      </c>
      <c r="H44" s="58"/>
      <c r="I44" s="59"/>
      <c r="J44" s="111"/>
      <c r="K44" s="59"/>
      <c r="L44" s="112" t="s">
        <v>122</v>
      </c>
      <c r="M44" s="111"/>
      <c r="N44" s="111"/>
      <c r="O44" s="59"/>
      <c r="P44" s="59"/>
      <c r="Q44" s="59"/>
      <c r="R44" s="59"/>
      <c r="S44" s="59"/>
      <c r="T44" s="59"/>
      <c r="U44" s="59"/>
      <c r="V44" s="58"/>
      <c r="W44" s="58"/>
      <c r="X44" s="109"/>
      <c r="Y44" s="109"/>
    </row>
    <row r="45" spans="1:25" x14ac:dyDescent="0.25">
      <c r="B45" s="113" t="s">
        <v>57</v>
      </c>
      <c r="C45" s="113"/>
      <c r="D45" s="111"/>
      <c r="G45" s="114" t="s">
        <v>62</v>
      </c>
      <c r="H45" s="58"/>
      <c r="J45" s="111"/>
      <c r="L45" s="112" t="s">
        <v>105</v>
      </c>
      <c r="M45" s="111"/>
      <c r="N45" s="111">
        <v>320000</v>
      </c>
    </row>
    <row r="46" spans="1:25" x14ac:dyDescent="0.25">
      <c r="B46" s="115" t="s">
        <v>69</v>
      </c>
      <c r="C46" s="115"/>
      <c r="D46" s="58"/>
      <c r="E46" s="116">
        <f>-G37</f>
        <v>113400</v>
      </c>
      <c r="G46" s="58" t="str">
        <f>B33</f>
        <v>Lastebil</v>
      </c>
      <c r="H46" s="58"/>
      <c r="J46" s="111">
        <f>H33</f>
        <v>516000</v>
      </c>
      <c r="L46" s="112" t="s">
        <v>68</v>
      </c>
      <c r="M46" s="111"/>
      <c r="N46" s="111">
        <f>E54</f>
        <v>51420</v>
      </c>
    </row>
    <row r="47" spans="1:25" x14ac:dyDescent="0.25">
      <c r="B47" s="115"/>
      <c r="C47" s="115"/>
      <c r="D47" s="58"/>
      <c r="E47" s="111"/>
      <c r="G47" s="58" t="str">
        <f>B34</f>
        <v>Bankinnskudd</v>
      </c>
      <c r="J47" s="111">
        <f>H34</f>
        <v>205420</v>
      </c>
      <c r="L47" s="112" t="s">
        <v>106</v>
      </c>
      <c r="M47" s="111"/>
      <c r="N47" s="93">
        <f>SUM(N45:N46)</f>
        <v>371420</v>
      </c>
    </row>
    <row r="48" spans="1:25" x14ac:dyDescent="0.25">
      <c r="B48" s="113" t="s">
        <v>63</v>
      </c>
      <c r="C48" s="113"/>
      <c r="D48" s="58"/>
      <c r="E48" s="111"/>
      <c r="G48" s="58" t="s">
        <v>64</v>
      </c>
      <c r="H48" s="58"/>
      <c r="J48" s="93">
        <f>SUM(J46:J47)</f>
        <v>721420</v>
      </c>
      <c r="L48" s="111"/>
      <c r="M48" s="111"/>
      <c r="N48" s="111"/>
    </row>
    <row r="49" spans="2:14" x14ac:dyDescent="0.25">
      <c r="B49" s="115" t="str">
        <f>B38</f>
        <v>Lastebilkostnader</v>
      </c>
      <c r="C49" s="115"/>
      <c r="D49" s="58"/>
      <c r="E49" s="111">
        <f>G38</f>
        <v>59690</v>
      </c>
      <c r="L49" s="111"/>
      <c r="M49" s="111"/>
      <c r="N49" s="111"/>
    </row>
    <row r="50" spans="2:14" x14ac:dyDescent="0.25">
      <c r="B50" s="115" t="str">
        <f>B39</f>
        <v>Andre dr.kostnader</v>
      </c>
      <c r="C50" s="115"/>
      <c r="D50" s="58"/>
      <c r="E50" s="84">
        <f>G39</f>
        <v>790</v>
      </c>
      <c r="G50" s="114" t="s">
        <v>66</v>
      </c>
      <c r="H50" s="111"/>
      <c r="J50" s="111"/>
      <c r="L50" s="111"/>
      <c r="M50" s="111"/>
      <c r="N50" s="111"/>
    </row>
    <row r="51" spans="2:14" x14ac:dyDescent="0.25">
      <c r="B51" s="115" t="str">
        <f>B40</f>
        <v>Rentekostnader</v>
      </c>
      <c r="C51" s="115"/>
      <c r="D51" s="58"/>
      <c r="E51" s="111">
        <f>G40</f>
        <v>1500</v>
      </c>
      <c r="G51" s="58" t="s">
        <v>2</v>
      </c>
      <c r="H51" s="111"/>
      <c r="J51" s="117">
        <f>-H35</f>
        <v>371420</v>
      </c>
      <c r="L51" s="111"/>
      <c r="M51" s="111"/>
      <c r="N51" s="111"/>
    </row>
    <row r="52" spans="2:14" x14ac:dyDescent="0.25">
      <c r="B52" s="58" t="s">
        <v>65</v>
      </c>
      <c r="C52" s="58"/>
      <c r="D52" s="58"/>
      <c r="E52" s="93">
        <f>SUM(E49:E51)</f>
        <v>61980</v>
      </c>
      <c r="G52" s="58" t="s">
        <v>3</v>
      </c>
      <c r="J52" s="111">
        <f>-H36</f>
        <v>350000</v>
      </c>
      <c r="L52" s="111"/>
      <c r="M52" s="111"/>
      <c r="N52" s="111"/>
    </row>
    <row r="53" spans="2:14" x14ac:dyDescent="0.25">
      <c r="B53" s="58"/>
      <c r="C53" s="58"/>
      <c r="D53" s="58"/>
      <c r="E53" s="111"/>
      <c r="G53" s="58" t="s">
        <v>67</v>
      </c>
      <c r="H53" s="58"/>
      <c r="I53" s="58"/>
      <c r="J53" s="93">
        <f>SUM(J51:J52)</f>
        <v>721420</v>
      </c>
      <c r="L53" s="111"/>
      <c r="M53" s="111"/>
      <c r="N53" s="111"/>
    </row>
    <row r="54" spans="2:14" x14ac:dyDescent="0.25">
      <c r="B54" s="58" t="s">
        <v>59</v>
      </c>
      <c r="C54" s="58"/>
      <c r="D54" s="58"/>
      <c r="E54" s="116">
        <f>E46-E49-E50-E51</f>
        <v>51420</v>
      </c>
    </row>
    <row r="55" spans="2:14" x14ac:dyDescent="0.25">
      <c r="B55" s="58"/>
      <c r="C55" s="58"/>
      <c r="D55" s="58"/>
      <c r="E55" s="111"/>
    </row>
    <row r="56" spans="2:14" x14ac:dyDescent="0.25">
      <c r="B56" s="58"/>
      <c r="C56" s="58"/>
      <c r="D56" s="58"/>
      <c r="E56" s="111"/>
    </row>
  </sheetData>
  <mergeCells count="5">
    <mergeCell ref="C32:D32"/>
    <mergeCell ref="C35:D35"/>
    <mergeCell ref="C41:D41"/>
    <mergeCell ref="C31:D31"/>
    <mergeCell ref="J21:K21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2.9</oddHeader>
    <oddFooter>&amp;CSide &amp;P av &amp;N</oddFooter>
  </headerFooter>
  <colBreaks count="2" manualBreakCount="2">
    <brk id="14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2"/>
  <sheetViews>
    <sheetView showGridLines="0" topLeftCell="A10" workbookViewId="0">
      <selection activeCell="H7" sqref="H7"/>
    </sheetView>
  </sheetViews>
  <sheetFormatPr baseColWidth="10" defaultRowHeight="15.75" x14ac:dyDescent="0.25"/>
  <cols>
    <col min="1" max="1" width="6.140625" style="25" bestFit="1" customWidth="1"/>
    <col min="2" max="2" width="22.140625" style="25" customWidth="1"/>
    <col min="3" max="6" width="11" style="25" customWidth="1"/>
    <col min="7" max="12" width="10.140625" style="25" customWidth="1"/>
    <col min="1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2.1406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2.1406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2.1406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2.1406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2.1406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2.1406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2.1406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2.1406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2.1406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2.1406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2.1406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2.1406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2.1406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2.1406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2.1406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2.1406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2.1406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2.1406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2.1406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2.1406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2.1406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2.1406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2.1406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2.1406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2.1406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2.1406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2.1406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2.1406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2.1406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2.1406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2.1406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2.1406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2.1406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2.1406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2.1406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2.1406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2.1406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2.1406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2.1406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2.1406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2.1406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2.1406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2.1406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2.1406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2.1406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2.1406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2.1406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2.1406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2.1406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2.1406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2.1406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2.1406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2.1406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2.1406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2.1406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2.1406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2.1406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2.1406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2.1406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2.1406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2.1406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2.1406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2.1406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s="48" customFormat="1" x14ac:dyDescent="0.25">
      <c r="A1" s="48" t="s">
        <v>107</v>
      </c>
    </row>
    <row r="2" spans="1:29" s="24" customFormat="1" x14ac:dyDescent="0.25">
      <c r="A2" s="24" t="s">
        <v>5</v>
      </c>
    </row>
    <row r="3" spans="1:29" x14ac:dyDescent="0.25">
      <c r="A3" s="53" t="s">
        <v>124</v>
      </c>
      <c r="B3" s="168" t="s">
        <v>139</v>
      </c>
      <c r="C3" s="169" t="s">
        <v>137</v>
      </c>
      <c r="D3" s="169" t="s">
        <v>140</v>
      </c>
      <c r="E3" s="169" t="s">
        <v>59</v>
      </c>
      <c r="F3" s="169" t="s">
        <v>60</v>
      </c>
      <c r="G3" s="173" t="s">
        <v>142</v>
      </c>
      <c r="I3" s="24"/>
      <c r="J3" s="24"/>
      <c r="K3" s="24"/>
      <c r="L3" s="24"/>
    </row>
    <row r="4" spans="1:29" x14ac:dyDescent="0.25">
      <c r="A4" s="167" t="s">
        <v>125</v>
      </c>
      <c r="B4" s="35"/>
      <c r="C4" s="170" t="s">
        <v>138</v>
      </c>
      <c r="D4" s="170" t="s">
        <v>141</v>
      </c>
      <c r="E4" s="170" t="s">
        <v>54</v>
      </c>
      <c r="F4" s="170" t="s">
        <v>55</v>
      </c>
      <c r="G4" s="173" t="s">
        <v>143</v>
      </c>
      <c r="I4" s="172"/>
      <c r="J4" s="172"/>
      <c r="K4" s="172"/>
      <c r="L4" s="172"/>
    </row>
    <row r="5" spans="1:29" x14ac:dyDescent="0.25">
      <c r="A5" s="36">
        <v>1220</v>
      </c>
      <c r="B5" s="37" t="s">
        <v>81</v>
      </c>
      <c r="C5" s="26">
        <v>325000</v>
      </c>
      <c r="D5" s="26"/>
      <c r="E5" s="26"/>
      <c r="F5" s="26">
        <f>SUM(C5:E5)</f>
        <v>325000</v>
      </c>
      <c r="G5" s="47"/>
      <c r="H5" s="47"/>
      <c r="I5" s="47"/>
      <c r="J5" s="47"/>
      <c r="K5" s="47"/>
      <c r="L5" s="47"/>
    </row>
    <row r="6" spans="1:29" x14ac:dyDescent="0.25">
      <c r="A6" s="38">
        <v>1920</v>
      </c>
      <c r="B6" s="27" t="s">
        <v>1</v>
      </c>
      <c r="C6" s="28">
        <v>334050</v>
      </c>
      <c r="D6" s="28"/>
      <c r="E6" s="28"/>
      <c r="F6" s="28">
        <f>SUM(C6:E6)</f>
        <v>334050</v>
      </c>
      <c r="G6" s="47"/>
      <c r="H6" s="47"/>
      <c r="I6" s="47"/>
      <c r="J6" s="47"/>
      <c r="K6" s="47"/>
      <c r="L6" s="47"/>
    </row>
    <row r="7" spans="1:29" x14ac:dyDescent="0.25">
      <c r="A7" s="38">
        <v>2050</v>
      </c>
      <c r="B7" s="29" t="s">
        <v>2</v>
      </c>
      <c r="C7" s="28">
        <v>-43200</v>
      </c>
      <c r="D7" s="28">
        <f>-D15</f>
        <v>-410850</v>
      </c>
      <c r="E7" s="28"/>
      <c r="F7" s="28">
        <f t="shared" ref="F7:F8" si="0">SUM(C7:E7)</f>
        <v>-454050</v>
      </c>
      <c r="G7" s="47"/>
      <c r="H7" s="47"/>
      <c r="I7" s="47"/>
      <c r="J7" s="47"/>
      <c r="K7" s="47"/>
      <c r="L7" s="47"/>
    </row>
    <row r="8" spans="1:29" x14ac:dyDescent="0.25">
      <c r="A8" s="38">
        <v>2220</v>
      </c>
      <c r="B8" s="29" t="s">
        <v>82</v>
      </c>
      <c r="C8" s="28">
        <v>-205000</v>
      </c>
      <c r="D8" s="28"/>
      <c r="E8" s="28"/>
      <c r="F8" s="28">
        <f t="shared" si="0"/>
        <v>-205000</v>
      </c>
      <c r="G8" s="47"/>
      <c r="H8" s="47"/>
      <c r="I8" s="47"/>
      <c r="J8" s="47"/>
      <c r="K8" s="47"/>
      <c r="L8" s="47"/>
    </row>
    <row r="9" spans="1:29" x14ac:dyDescent="0.25">
      <c r="A9" s="38">
        <v>3000</v>
      </c>
      <c r="B9" s="29" t="s">
        <v>69</v>
      </c>
      <c r="C9" s="28">
        <v>-1989640</v>
      </c>
      <c r="D9" s="28"/>
      <c r="E9" s="28">
        <f>SUM(C9:D9)</f>
        <v>-1989640</v>
      </c>
      <c r="F9" s="28"/>
      <c r="G9" s="47"/>
      <c r="H9" s="47"/>
      <c r="I9" s="47"/>
      <c r="J9" s="47"/>
      <c r="K9" s="47"/>
      <c r="L9" s="47"/>
    </row>
    <row r="10" spans="1:29" x14ac:dyDescent="0.25">
      <c r="A10" s="38">
        <v>5000</v>
      </c>
      <c r="B10" s="29" t="s">
        <v>53</v>
      </c>
      <c r="C10" s="28">
        <v>453000</v>
      </c>
      <c r="D10" s="28"/>
      <c r="E10" s="28">
        <f t="shared" ref="E10:E15" si="1">SUM(C10:D10)</f>
        <v>453000</v>
      </c>
      <c r="F10" s="28"/>
      <c r="G10" s="47"/>
      <c r="H10" s="47"/>
      <c r="I10" s="47"/>
      <c r="J10" s="47"/>
      <c r="K10" s="47"/>
      <c r="L10" s="47"/>
    </row>
    <row r="11" spans="1:29" x14ac:dyDescent="0.25">
      <c r="A11" s="38">
        <v>7000</v>
      </c>
      <c r="B11" s="29" t="s">
        <v>83</v>
      </c>
      <c r="C11" s="28">
        <v>489790</v>
      </c>
      <c r="D11" s="28"/>
      <c r="E11" s="28">
        <f t="shared" si="1"/>
        <v>489790</v>
      </c>
      <c r="F11" s="28"/>
      <c r="G11" s="47"/>
      <c r="H11" s="47"/>
      <c r="I11" s="47"/>
      <c r="J11" s="47"/>
      <c r="K11" s="47"/>
      <c r="L11" s="47"/>
    </row>
    <row r="12" spans="1:29" x14ac:dyDescent="0.25">
      <c r="A12" s="38">
        <v>7780</v>
      </c>
      <c r="B12" s="29" t="s">
        <v>78</v>
      </c>
      <c r="C12" s="28">
        <v>626220</v>
      </c>
      <c r="D12" s="28"/>
      <c r="E12" s="28">
        <f t="shared" si="1"/>
        <v>626220</v>
      </c>
      <c r="F12" s="28"/>
      <c r="G12" s="47"/>
      <c r="H12" s="47"/>
      <c r="I12" s="47"/>
      <c r="J12" s="47"/>
      <c r="K12" s="47"/>
      <c r="L12" s="47"/>
    </row>
    <row r="13" spans="1:29" x14ac:dyDescent="0.25">
      <c r="A13" s="39">
        <v>8000</v>
      </c>
      <c r="B13" s="30" t="s">
        <v>84</v>
      </c>
      <c r="C13" s="31">
        <v>-500</v>
      </c>
      <c r="D13" s="31"/>
      <c r="E13" s="28">
        <f t="shared" si="1"/>
        <v>-500</v>
      </c>
      <c r="F13" s="31"/>
      <c r="G13" s="47"/>
      <c r="H13" s="47"/>
      <c r="I13" s="47"/>
      <c r="J13" s="47"/>
      <c r="K13" s="47"/>
      <c r="L13" s="47"/>
    </row>
    <row r="14" spans="1:29" x14ac:dyDescent="0.25">
      <c r="A14" s="39">
        <v>8100</v>
      </c>
      <c r="B14" s="30" t="s">
        <v>71</v>
      </c>
      <c r="C14" s="31">
        <v>10280</v>
      </c>
      <c r="D14" s="31"/>
      <c r="E14" s="28">
        <f t="shared" si="1"/>
        <v>10280</v>
      </c>
      <c r="F14" s="31"/>
      <c r="G14" s="47"/>
      <c r="H14" s="47"/>
      <c r="I14" s="47"/>
      <c r="J14" s="47"/>
      <c r="K14" s="47"/>
      <c r="L14" s="47"/>
    </row>
    <row r="15" spans="1:29" x14ac:dyDescent="0.25">
      <c r="A15" s="40">
        <v>8800</v>
      </c>
      <c r="B15" s="41" t="s">
        <v>59</v>
      </c>
      <c r="C15" s="42"/>
      <c r="D15" s="42">
        <f>-SUM(E9:E14)</f>
        <v>410850</v>
      </c>
      <c r="E15" s="28">
        <f t="shared" si="1"/>
        <v>410850</v>
      </c>
      <c r="F15" s="42"/>
      <c r="G15" s="47"/>
      <c r="H15" s="47"/>
      <c r="I15" s="47"/>
      <c r="J15" s="47"/>
      <c r="K15" s="47"/>
      <c r="L15" s="47"/>
    </row>
    <row r="16" spans="1:29" s="33" customFormat="1" ht="20.25" x14ac:dyDescent="0.3">
      <c r="A16" s="43"/>
      <c r="B16" s="44"/>
      <c r="C16" s="32">
        <f>SUM(C5:C15)</f>
        <v>0</v>
      </c>
      <c r="D16" s="32">
        <f t="shared" ref="D16:F16" si="2">SUM(D5:D15)</f>
        <v>0</v>
      </c>
      <c r="E16" s="32">
        <f t="shared" si="2"/>
        <v>0</v>
      </c>
      <c r="F16" s="32">
        <f t="shared" si="2"/>
        <v>0</v>
      </c>
      <c r="G16" s="47"/>
      <c r="H16" s="47"/>
      <c r="I16" s="47"/>
      <c r="J16" s="47"/>
      <c r="K16" s="47"/>
      <c r="L16" s="47"/>
      <c r="M16" s="25"/>
      <c r="N16" s="25"/>
      <c r="Z16" s="45"/>
      <c r="AA16" s="45"/>
      <c r="AB16" s="45"/>
      <c r="AC16" s="45"/>
    </row>
    <row r="17" spans="1:12" x14ac:dyDescent="0.25">
      <c r="A17" s="51"/>
    </row>
    <row r="18" spans="1:12" x14ac:dyDescent="0.25">
      <c r="A18" s="51"/>
      <c r="B18" s="46" t="s">
        <v>85</v>
      </c>
      <c r="E18" s="48" t="s">
        <v>86</v>
      </c>
      <c r="F18" s="24"/>
      <c r="H18" s="47"/>
      <c r="I18" s="171" t="s">
        <v>15</v>
      </c>
      <c r="K18" s="24"/>
      <c r="L18" s="24"/>
    </row>
    <row r="19" spans="1:12" x14ac:dyDescent="0.25">
      <c r="A19" s="51"/>
      <c r="B19" s="49" t="s">
        <v>57</v>
      </c>
      <c r="E19" s="50" t="s">
        <v>87</v>
      </c>
      <c r="F19" s="24"/>
      <c r="H19" s="47"/>
      <c r="I19" s="171" t="s">
        <v>121</v>
      </c>
      <c r="K19" s="24"/>
      <c r="L19" s="24"/>
    </row>
    <row r="20" spans="1:12" x14ac:dyDescent="0.25">
      <c r="A20" s="51"/>
      <c r="B20" s="51" t="s">
        <v>69</v>
      </c>
      <c r="C20" s="47">
        <f>-E9</f>
        <v>1989640</v>
      </c>
      <c r="E20" s="24" t="str">
        <f>B5</f>
        <v>Drosje</v>
      </c>
      <c r="F20" s="24"/>
      <c r="H20" s="47">
        <f>F5</f>
        <v>325000</v>
      </c>
      <c r="I20" s="171" t="s">
        <v>108</v>
      </c>
      <c r="K20" s="24"/>
      <c r="L20" s="24"/>
    </row>
    <row r="21" spans="1:12" x14ac:dyDescent="0.25">
      <c r="A21" s="51"/>
      <c r="B21" s="51" t="s">
        <v>84</v>
      </c>
      <c r="C21" s="47">
        <f>-E13</f>
        <v>500</v>
      </c>
      <c r="E21" s="24" t="str">
        <f>B6</f>
        <v>Bankinnskudd</v>
      </c>
      <c r="H21" s="47">
        <f>F6</f>
        <v>334050</v>
      </c>
      <c r="I21" s="171" t="s">
        <v>109</v>
      </c>
      <c r="J21" s="24"/>
      <c r="K21" s="24"/>
      <c r="L21" s="24"/>
    </row>
    <row r="22" spans="1:12" x14ac:dyDescent="0.25">
      <c r="B22" s="51" t="s">
        <v>88</v>
      </c>
      <c r="C22" s="34">
        <f>SUM(C20:C21)</f>
        <v>1990140</v>
      </c>
      <c r="E22" s="24" t="s">
        <v>64</v>
      </c>
      <c r="F22" s="24"/>
      <c r="H22" s="34">
        <f>SUM(H20:H21)</f>
        <v>659050</v>
      </c>
      <c r="J22" s="24"/>
      <c r="K22" s="24"/>
      <c r="L22" s="24"/>
    </row>
    <row r="23" spans="1:12" x14ac:dyDescent="0.25">
      <c r="B23" s="51"/>
      <c r="C23" s="47"/>
      <c r="J23" s="24"/>
      <c r="K23" s="24"/>
      <c r="L23" s="24"/>
    </row>
    <row r="24" spans="1:12" x14ac:dyDescent="0.25">
      <c r="B24" s="49" t="s">
        <v>63</v>
      </c>
      <c r="C24" s="47"/>
      <c r="E24" s="50" t="s">
        <v>89</v>
      </c>
      <c r="F24" s="47"/>
      <c r="H24" s="47"/>
      <c r="J24" s="24"/>
      <c r="K24" s="24"/>
      <c r="L24" s="24"/>
    </row>
    <row r="25" spans="1:12" x14ac:dyDescent="0.25">
      <c r="A25" s="24"/>
      <c r="B25" s="24" t="s">
        <v>53</v>
      </c>
      <c r="C25" s="47">
        <f>E10</f>
        <v>453000</v>
      </c>
      <c r="E25" s="24" t="s">
        <v>2</v>
      </c>
      <c r="F25" s="47"/>
      <c r="H25" s="47">
        <f>-F7</f>
        <v>454050</v>
      </c>
      <c r="J25" s="24"/>
      <c r="K25" s="24"/>
      <c r="L25" s="24"/>
    </row>
    <row r="26" spans="1:12" x14ac:dyDescent="0.25">
      <c r="B26" s="51" t="str">
        <f>B11</f>
        <v>Driftskostnader drosje</v>
      </c>
      <c r="C26" s="47">
        <f t="shared" ref="C26:C27" si="3">E11</f>
        <v>489790</v>
      </c>
      <c r="E26" s="24" t="s">
        <v>3</v>
      </c>
      <c r="H26" s="47">
        <f>-F8</f>
        <v>205000</v>
      </c>
      <c r="J26" s="24"/>
      <c r="K26" s="24"/>
      <c r="L26" s="24"/>
    </row>
    <row r="27" spans="1:12" x14ac:dyDescent="0.25">
      <c r="B27" s="51" t="str">
        <f>B12</f>
        <v>Andre dr.kostnader</v>
      </c>
      <c r="C27" s="47">
        <f t="shared" si="3"/>
        <v>626220</v>
      </c>
      <c r="E27" s="24" t="s">
        <v>67</v>
      </c>
      <c r="F27" s="24"/>
      <c r="G27" s="24"/>
      <c r="H27" s="34">
        <f>SUM(H25:H26)</f>
        <v>659050</v>
      </c>
      <c r="J27" s="24"/>
      <c r="K27" s="24"/>
      <c r="L27" s="24"/>
    </row>
    <row r="28" spans="1:12" x14ac:dyDescent="0.25">
      <c r="B28" s="51" t="str">
        <f>B14</f>
        <v>Rentekostnader</v>
      </c>
      <c r="C28" s="47">
        <f>E14</f>
        <v>10280</v>
      </c>
      <c r="J28" s="24"/>
      <c r="K28" s="24"/>
      <c r="L28" s="24"/>
    </row>
    <row r="29" spans="1:12" x14ac:dyDescent="0.25">
      <c r="B29" s="24" t="s">
        <v>65</v>
      </c>
      <c r="C29" s="34">
        <f>SUM(C25:C28)</f>
        <v>1579290</v>
      </c>
      <c r="J29" s="24"/>
      <c r="K29" s="24"/>
      <c r="L29" s="24"/>
    </row>
    <row r="30" spans="1:12" x14ac:dyDescent="0.25">
      <c r="B30" s="24"/>
      <c r="C30" s="47"/>
      <c r="J30" s="24"/>
      <c r="K30" s="24"/>
      <c r="L30" s="24"/>
    </row>
    <row r="31" spans="1:12" x14ac:dyDescent="0.25">
      <c r="A31" s="24" t="s">
        <v>7</v>
      </c>
      <c r="B31" s="24" t="s">
        <v>59</v>
      </c>
      <c r="C31" s="52">
        <f>C22-C29</f>
        <v>410850</v>
      </c>
      <c r="J31" s="24"/>
      <c r="K31" s="24"/>
      <c r="L31" s="24"/>
    </row>
    <row r="32" spans="1:12" x14ac:dyDescent="0.25">
      <c r="B32" s="24"/>
      <c r="C32" s="47"/>
    </row>
  </sheetData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2.10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showGridLines="0" workbookViewId="0">
      <selection activeCell="L21" sqref="L21"/>
    </sheetView>
  </sheetViews>
  <sheetFormatPr baseColWidth="10" defaultRowHeight="15.75" x14ac:dyDescent="0.25"/>
  <cols>
    <col min="1" max="1" width="6.140625" style="25" bestFit="1" customWidth="1"/>
    <col min="2" max="2" width="24.5703125" style="25" customWidth="1"/>
    <col min="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4.57031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4.57031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4.57031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4.57031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4.57031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4.57031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4.57031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4.57031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4.57031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4.57031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4.57031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4.57031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4.57031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4.57031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4.57031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4.57031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4.57031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4.57031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4.57031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4.57031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4.57031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4.57031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4.57031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4.57031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4.57031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4.57031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4.57031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4.57031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4.57031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4.57031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4.57031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4.57031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4.57031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4.57031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4.57031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4.57031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4.57031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4.57031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4.57031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4.57031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4.57031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4.57031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4.57031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4.57031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4.57031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4.57031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4.57031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4.57031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4.57031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4.57031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4.57031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4.57031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4.57031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4.57031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4.57031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4.57031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4.57031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4.57031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4.57031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4.57031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4.57031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4.57031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4.57031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x14ac:dyDescent="0.25">
      <c r="A1" s="48" t="s">
        <v>110</v>
      </c>
    </row>
    <row r="2" spans="1:29" x14ac:dyDescent="0.25">
      <c r="A2" s="24" t="s">
        <v>5</v>
      </c>
    </row>
    <row r="3" spans="1:29" x14ac:dyDescent="0.25">
      <c r="A3" s="148" t="s">
        <v>124</v>
      </c>
      <c r="B3" s="54" t="s">
        <v>139</v>
      </c>
      <c r="C3" s="169" t="s">
        <v>137</v>
      </c>
      <c r="D3" s="169" t="s">
        <v>140</v>
      </c>
      <c r="E3" s="169" t="s">
        <v>59</v>
      </c>
      <c r="F3" s="169" t="s">
        <v>60</v>
      </c>
      <c r="G3" s="47"/>
      <c r="H3" s="47"/>
      <c r="I3" s="24"/>
      <c r="J3" s="24"/>
      <c r="K3" s="24"/>
      <c r="L3" s="24"/>
    </row>
    <row r="4" spans="1:29" x14ac:dyDescent="0.25">
      <c r="A4" s="149" t="s">
        <v>125</v>
      </c>
      <c r="B4" s="55"/>
      <c r="C4" s="170" t="s">
        <v>138</v>
      </c>
      <c r="D4" s="170" t="s">
        <v>141</v>
      </c>
      <c r="E4" s="170"/>
      <c r="F4" s="170"/>
      <c r="G4" s="172"/>
      <c r="H4" s="172"/>
      <c r="I4" s="172"/>
      <c r="J4" s="172"/>
      <c r="K4" s="172"/>
      <c r="L4" s="172"/>
    </row>
    <row r="5" spans="1:29" x14ac:dyDescent="0.25">
      <c r="A5" s="36">
        <v>1900</v>
      </c>
      <c r="B5" s="56" t="s">
        <v>10</v>
      </c>
      <c r="C5" s="28"/>
      <c r="D5" s="28"/>
      <c r="E5" s="28"/>
      <c r="F5" s="28"/>
      <c r="G5" s="47"/>
      <c r="H5" s="47"/>
      <c r="I5" s="47"/>
      <c r="J5" s="47"/>
      <c r="K5" s="47"/>
      <c r="L5" s="47"/>
    </row>
    <row r="6" spans="1:29" x14ac:dyDescent="0.25">
      <c r="A6" s="38">
        <v>1920</v>
      </c>
      <c r="B6" s="27" t="s">
        <v>1</v>
      </c>
      <c r="C6" s="28">
        <v>40170</v>
      </c>
      <c r="D6" s="28"/>
      <c r="E6" s="28"/>
      <c r="F6" s="28">
        <f>SUM(C6:E6)</f>
        <v>40170</v>
      </c>
      <c r="G6" s="47"/>
      <c r="H6" s="47"/>
      <c r="I6" s="47"/>
      <c r="J6" s="47"/>
      <c r="K6" s="47"/>
      <c r="L6" s="47"/>
    </row>
    <row r="7" spans="1:29" x14ac:dyDescent="0.25">
      <c r="A7" s="38">
        <v>2050</v>
      </c>
      <c r="B7" s="29" t="s">
        <v>2</v>
      </c>
      <c r="C7" s="28">
        <v>-31700</v>
      </c>
      <c r="D7" s="28">
        <f>-D15</f>
        <v>-8470</v>
      </c>
      <c r="E7" s="28"/>
      <c r="F7" s="28">
        <f>SUM(C7:E7)</f>
        <v>-40170</v>
      </c>
      <c r="G7" s="47"/>
      <c r="H7" s="47"/>
      <c r="I7" s="47"/>
      <c r="J7" s="47"/>
      <c r="K7" s="47"/>
      <c r="L7" s="47"/>
    </row>
    <row r="8" spans="1:29" x14ac:dyDescent="0.25">
      <c r="A8" s="38">
        <v>3000</v>
      </c>
      <c r="B8" s="29" t="s">
        <v>90</v>
      </c>
      <c r="C8" s="28">
        <v>-18020</v>
      </c>
      <c r="D8" s="28"/>
      <c r="E8" s="28">
        <f>SUM(C8:D8)</f>
        <v>-18020</v>
      </c>
      <c r="F8" s="28"/>
      <c r="G8" s="47"/>
      <c r="H8" s="47"/>
      <c r="I8" s="47"/>
      <c r="J8" s="47"/>
      <c r="K8" s="47"/>
      <c r="L8" s="47"/>
    </row>
    <row r="9" spans="1:29" x14ac:dyDescent="0.25">
      <c r="A9" s="38">
        <v>3200</v>
      </c>
      <c r="B9" s="29" t="s">
        <v>91</v>
      </c>
      <c r="C9" s="28">
        <v>-15400</v>
      </c>
      <c r="D9" s="28"/>
      <c r="E9" s="28">
        <f t="shared" ref="E9:E14" si="0">SUM(C9:D9)</f>
        <v>-15400</v>
      </c>
      <c r="F9" s="28"/>
      <c r="G9" s="47"/>
      <c r="H9" s="47"/>
      <c r="I9" s="47"/>
      <c r="J9" s="47"/>
      <c r="K9" s="47"/>
      <c r="L9" s="47"/>
    </row>
    <row r="10" spans="1:29" x14ac:dyDescent="0.25">
      <c r="A10" s="38">
        <v>6500</v>
      </c>
      <c r="B10" s="29" t="s">
        <v>92</v>
      </c>
      <c r="C10" s="28">
        <v>860</v>
      </c>
      <c r="D10" s="28"/>
      <c r="E10" s="28">
        <f t="shared" si="0"/>
        <v>860</v>
      </c>
      <c r="F10" s="28"/>
      <c r="G10" s="47"/>
      <c r="H10" s="47"/>
      <c r="I10" s="47"/>
      <c r="J10" s="47"/>
      <c r="K10" s="47"/>
      <c r="L10" s="47"/>
    </row>
    <row r="11" spans="1:29" x14ac:dyDescent="0.25">
      <c r="A11" s="39">
        <v>6600</v>
      </c>
      <c r="B11" s="30" t="s">
        <v>93</v>
      </c>
      <c r="C11" s="31">
        <v>9730</v>
      </c>
      <c r="D11" s="31"/>
      <c r="E11" s="28">
        <f t="shared" si="0"/>
        <v>9730</v>
      </c>
      <c r="F11" s="31"/>
      <c r="G11" s="47"/>
      <c r="H11" s="47"/>
      <c r="I11" s="47"/>
      <c r="J11" s="47"/>
      <c r="K11" s="47"/>
      <c r="L11" s="47"/>
    </row>
    <row r="12" spans="1:29" x14ac:dyDescent="0.25">
      <c r="A12" s="39">
        <v>6800</v>
      </c>
      <c r="B12" s="30" t="s">
        <v>94</v>
      </c>
      <c r="C12" s="31">
        <v>6170</v>
      </c>
      <c r="D12" s="31"/>
      <c r="E12" s="28">
        <f t="shared" si="0"/>
        <v>6170</v>
      </c>
      <c r="F12" s="31"/>
      <c r="G12" s="47"/>
      <c r="H12" s="47"/>
      <c r="I12" s="47"/>
      <c r="J12" s="47"/>
      <c r="K12" s="47"/>
      <c r="L12" s="47"/>
    </row>
    <row r="13" spans="1:29" x14ac:dyDescent="0.25">
      <c r="A13" s="39">
        <v>6860</v>
      </c>
      <c r="B13" s="30" t="s">
        <v>95</v>
      </c>
      <c r="C13" s="31">
        <v>3280</v>
      </c>
      <c r="D13" s="31"/>
      <c r="E13" s="28">
        <f t="shared" si="0"/>
        <v>3280</v>
      </c>
      <c r="F13" s="31"/>
      <c r="G13" s="47"/>
      <c r="H13" s="47"/>
      <c r="I13" s="47"/>
      <c r="J13" s="47"/>
      <c r="K13" s="47"/>
      <c r="L13" s="47"/>
    </row>
    <row r="14" spans="1:29" x14ac:dyDescent="0.25">
      <c r="A14" s="39">
        <v>7780</v>
      </c>
      <c r="B14" s="30" t="s">
        <v>61</v>
      </c>
      <c r="C14" s="31">
        <v>4910</v>
      </c>
      <c r="D14" s="31"/>
      <c r="E14" s="28">
        <f t="shared" si="0"/>
        <v>4910</v>
      </c>
      <c r="F14" s="31"/>
      <c r="G14" s="47"/>
      <c r="H14" s="47"/>
      <c r="I14" s="47"/>
      <c r="J14" s="47"/>
      <c r="K14" s="47"/>
      <c r="L14" s="47"/>
    </row>
    <row r="15" spans="1:29" x14ac:dyDescent="0.25">
      <c r="A15" s="40">
        <v>8800</v>
      </c>
      <c r="B15" s="41" t="s">
        <v>59</v>
      </c>
      <c r="C15" s="42"/>
      <c r="D15" s="42">
        <f>-SUM(E8:E14)</f>
        <v>8470</v>
      </c>
      <c r="E15" s="42">
        <f>D15</f>
        <v>8470</v>
      </c>
      <c r="F15" s="42"/>
      <c r="G15" s="47"/>
      <c r="H15" s="47"/>
      <c r="I15" s="47"/>
      <c r="J15" s="47"/>
      <c r="K15" s="47"/>
      <c r="L15" s="47"/>
    </row>
    <row r="16" spans="1:29" s="33" customFormat="1" ht="20.25" x14ac:dyDescent="0.3">
      <c r="A16" s="43"/>
      <c r="B16" s="44"/>
      <c r="C16" s="32">
        <f t="shared" ref="C16:F16" si="1">SUM(C5:C15)</f>
        <v>0</v>
      </c>
      <c r="D16" s="32">
        <f t="shared" si="1"/>
        <v>0</v>
      </c>
      <c r="E16" s="32">
        <f t="shared" si="1"/>
        <v>0</v>
      </c>
      <c r="F16" s="32">
        <f t="shared" si="1"/>
        <v>0</v>
      </c>
      <c r="G16" s="47"/>
      <c r="H16" s="47"/>
      <c r="I16" s="47"/>
      <c r="J16" s="47"/>
      <c r="K16" s="47"/>
      <c r="L16" s="47"/>
      <c r="M16" s="25"/>
      <c r="N16" s="25"/>
      <c r="Z16" s="45"/>
      <c r="AA16" s="45"/>
      <c r="AB16" s="45"/>
      <c r="AC16" s="45"/>
    </row>
    <row r="18" spans="1:9" x14ac:dyDescent="0.25">
      <c r="B18" s="46" t="s">
        <v>96</v>
      </c>
      <c r="F18" s="48" t="s">
        <v>97</v>
      </c>
      <c r="G18" s="24"/>
      <c r="I18" s="47"/>
    </row>
    <row r="19" spans="1:9" x14ac:dyDescent="0.25">
      <c r="B19" s="49" t="s">
        <v>57</v>
      </c>
      <c r="F19" s="50" t="s">
        <v>87</v>
      </c>
      <c r="G19" s="24"/>
      <c r="I19" s="47"/>
    </row>
    <row r="20" spans="1:9" x14ac:dyDescent="0.25">
      <c r="B20" s="51" t="s">
        <v>90</v>
      </c>
      <c r="C20" s="47">
        <f>-E8</f>
        <v>18020</v>
      </c>
      <c r="F20" s="24" t="str">
        <f>B6</f>
        <v>Bankinnskudd</v>
      </c>
      <c r="I20" s="47">
        <f>F6</f>
        <v>40170</v>
      </c>
    </row>
    <row r="21" spans="1:9" x14ac:dyDescent="0.25">
      <c r="B21" s="51" t="s">
        <v>91</v>
      </c>
      <c r="C21" s="47">
        <f>-E9</f>
        <v>15400</v>
      </c>
      <c r="F21" s="24" t="s">
        <v>64</v>
      </c>
      <c r="I21" s="34">
        <f>SUM(I20:I20)</f>
        <v>40170</v>
      </c>
    </row>
    <row r="22" spans="1:9" x14ac:dyDescent="0.25">
      <c r="B22" s="51" t="s">
        <v>88</v>
      </c>
      <c r="C22" s="34">
        <f>SUM(C20:C21)</f>
        <v>33420</v>
      </c>
      <c r="F22" s="24"/>
      <c r="G22" s="24"/>
    </row>
    <row r="23" spans="1:9" x14ac:dyDescent="0.25">
      <c r="B23" s="51"/>
      <c r="C23" s="47"/>
    </row>
    <row r="24" spans="1:9" x14ac:dyDescent="0.25">
      <c r="B24" s="49" t="s">
        <v>63</v>
      </c>
      <c r="C24" s="47"/>
      <c r="F24" s="50" t="s">
        <v>89</v>
      </c>
      <c r="G24" s="47"/>
      <c r="I24" s="47"/>
    </row>
    <row r="25" spans="1:9" x14ac:dyDescent="0.25">
      <c r="B25" s="51" t="str">
        <f>B10</f>
        <v>Kjøp av verktøy</v>
      </c>
      <c r="C25" s="47">
        <f>E10</f>
        <v>860</v>
      </c>
      <c r="F25" s="24" t="s">
        <v>2</v>
      </c>
      <c r="G25" s="47"/>
      <c r="I25" s="47">
        <f>-F7</f>
        <v>40170</v>
      </c>
    </row>
    <row r="26" spans="1:9" x14ac:dyDescent="0.25">
      <c r="B26" s="51" t="str">
        <f>B11</f>
        <v>Reparasjon og vedlikehold</v>
      </c>
      <c r="C26" s="47">
        <f t="shared" ref="C26:C29" si="2">E11</f>
        <v>9730</v>
      </c>
      <c r="F26" s="24" t="s">
        <v>67</v>
      </c>
      <c r="I26" s="34">
        <f>SUM(I25)</f>
        <v>40170</v>
      </c>
    </row>
    <row r="27" spans="1:9" x14ac:dyDescent="0.25">
      <c r="B27" s="51" t="str">
        <f>B12</f>
        <v>Kontorkostnader</v>
      </c>
      <c r="C27" s="47">
        <f t="shared" si="2"/>
        <v>6170</v>
      </c>
      <c r="G27" s="24"/>
      <c r="H27" s="24"/>
    </row>
    <row r="28" spans="1:9" x14ac:dyDescent="0.25">
      <c r="B28" s="51" t="str">
        <f>B13</f>
        <v>Møtekostnader</v>
      </c>
      <c r="C28" s="47">
        <f t="shared" si="2"/>
        <v>3280</v>
      </c>
      <c r="E28" s="174" t="s">
        <v>15</v>
      </c>
      <c r="F28" s="24" t="s">
        <v>145</v>
      </c>
    </row>
    <row r="29" spans="1:9" x14ac:dyDescent="0.25">
      <c r="B29" s="51" t="str">
        <f>B14</f>
        <v>Andre driftskostnader</v>
      </c>
      <c r="C29" s="47">
        <f t="shared" si="2"/>
        <v>4910</v>
      </c>
      <c r="F29" s="24" t="s">
        <v>144</v>
      </c>
    </row>
    <row r="30" spans="1:9" x14ac:dyDescent="0.25">
      <c r="B30" s="51" t="s">
        <v>65</v>
      </c>
      <c r="C30" s="34">
        <f>SUM(C25:C29)</f>
        <v>24950</v>
      </c>
      <c r="F30" s="24" t="s">
        <v>147</v>
      </c>
    </row>
    <row r="31" spans="1:9" x14ac:dyDescent="0.25">
      <c r="B31" s="24"/>
      <c r="C31" s="47"/>
      <c r="F31" s="24" t="s">
        <v>146</v>
      </c>
    </row>
    <row r="32" spans="1:9" x14ac:dyDescent="0.25">
      <c r="A32" s="24" t="s">
        <v>7</v>
      </c>
      <c r="B32" s="24" t="s">
        <v>59</v>
      </c>
      <c r="C32" s="52">
        <f>C22-C30</f>
        <v>8470</v>
      </c>
    </row>
    <row r="33" spans="1:12" x14ac:dyDescent="0.25">
      <c r="F33" s="24"/>
      <c r="G33" s="24"/>
      <c r="H33" s="24"/>
      <c r="I33" s="24"/>
    </row>
    <row r="34" spans="1:12" x14ac:dyDescent="0.25">
      <c r="A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1:12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2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1:12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2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2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x14ac:dyDescent="0.25">
      <c r="A65" s="24"/>
      <c r="B65" s="24"/>
      <c r="C65" s="24"/>
      <c r="D65" s="24"/>
      <c r="E65" s="24"/>
      <c r="J65" s="24"/>
      <c r="K65" s="24"/>
      <c r="L65" s="24"/>
    </row>
  </sheetData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2.1 til 2.5</vt:lpstr>
      <vt:lpstr>Oppgave 2.9</vt:lpstr>
      <vt:lpstr>Oppgave 2.10</vt:lpstr>
      <vt:lpstr>Oppgave 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2024-08-09T17:16:51Z</dcterms:modified>
</cp:coreProperties>
</file>