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ocuments\Mine dokumenter\Hjelper-finans\7. utgave\LF oppgaver Excel\"/>
    </mc:Choice>
  </mc:AlternateContent>
  <xr:revisionPtr revIDLastSave="0" documentId="13_ncr:1_{19AD9DC6-FA08-45E0-9498-CE154A900CA1}" xr6:coauthVersionLast="47" xr6:coauthVersionMax="47" xr10:uidLastSave="{00000000-0000-0000-0000-000000000000}"/>
  <bookViews>
    <workbookView xWindow="19095" yWindow="0" windowWidth="19410" windowHeight="20985" activeTab="4" xr2:uid="{00000000-000D-0000-FFFF-FFFF00000000}"/>
  </bookViews>
  <sheets>
    <sheet name="Oppgave 5.1" sheetId="3" r:id="rId1"/>
    <sheet name="Oppgave 5.2" sheetId="23" r:id="rId2"/>
    <sheet name="Oppgave 5.3" sheetId="24" r:id="rId3"/>
    <sheet name="Oppgave 5.4" sheetId="27" r:id="rId4"/>
    <sheet name="Oppgave 5.5" sheetId="2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7" l="1"/>
  <c r="B6" i="27"/>
  <c r="B21" i="26"/>
  <c r="B20" i="26"/>
  <c r="B19" i="26"/>
  <c r="B18" i="26"/>
  <c r="B17" i="26"/>
  <c r="C30" i="27"/>
  <c r="D30" i="27"/>
  <c r="B31" i="27" s="1"/>
  <c r="E30" i="27"/>
  <c r="B30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34" i="27"/>
  <c r="B19" i="27"/>
  <c r="B5" i="27"/>
  <c r="B25" i="27"/>
  <c r="E22" i="27"/>
  <c r="E24" i="27" s="1"/>
  <c r="D22" i="27"/>
  <c r="D24" i="27" s="1"/>
  <c r="C22" i="27"/>
  <c r="C24" i="27" s="1"/>
  <c r="B18" i="27"/>
  <c r="B11" i="27"/>
  <c r="D8" i="27"/>
  <c r="D10" i="27" s="1"/>
  <c r="E8" i="27"/>
  <c r="E10" i="27" s="1"/>
  <c r="C8" i="27"/>
  <c r="C10" i="27" s="1"/>
  <c r="B4" i="27"/>
  <c r="D12" i="26"/>
  <c r="D13" i="26"/>
  <c r="D14" i="26"/>
  <c r="D15" i="26"/>
  <c r="D11" i="26"/>
  <c r="C12" i="26"/>
  <c r="C13" i="26"/>
  <c r="C14" i="26"/>
  <c r="C15" i="26"/>
  <c r="C11" i="26"/>
  <c r="B12" i="26"/>
  <c r="B13" i="26"/>
  <c r="B14" i="26"/>
  <c r="B15" i="26"/>
  <c r="B11" i="26"/>
  <c r="C10" i="3"/>
  <c r="C11" i="3"/>
  <c r="C9" i="3"/>
  <c r="B10" i="3"/>
  <c r="B11" i="3"/>
  <c r="B9" i="3"/>
  <c r="B10" i="24"/>
  <c r="G5" i="24"/>
  <c r="H4" i="24"/>
  <c r="E3" i="24"/>
  <c r="E4" i="24"/>
  <c r="E5" i="24"/>
  <c r="E6" i="24"/>
  <c r="E7" i="24"/>
  <c r="E8" i="24"/>
  <c r="E2" i="24"/>
  <c r="D3" i="24"/>
  <c r="D4" i="24"/>
  <c r="D5" i="24"/>
  <c r="D6" i="24"/>
  <c r="D7" i="24"/>
  <c r="D8" i="24"/>
  <c r="D2" i="24"/>
  <c r="B22" i="23"/>
  <c r="B21" i="23"/>
  <c r="D19" i="23"/>
  <c r="E19" i="23"/>
  <c r="F19" i="23"/>
  <c r="G19" i="23"/>
  <c r="C19" i="23"/>
  <c r="E18" i="23"/>
  <c r="F18" i="23" s="1"/>
  <c r="G18" i="23" s="1"/>
  <c r="D18" i="23"/>
  <c r="C18" i="23"/>
  <c r="D17" i="23"/>
  <c r="E17" i="23"/>
  <c r="F17" i="23"/>
  <c r="G17" i="23"/>
  <c r="C17" i="23"/>
  <c r="D16" i="23"/>
  <c r="E16" i="23"/>
  <c r="F16" i="23"/>
  <c r="G16" i="23"/>
  <c r="C16" i="23"/>
  <c r="B10" i="23"/>
  <c r="B9" i="23"/>
  <c r="B7" i="23"/>
  <c r="B6" i="23"/>
  <c r="B5" i="23"/>
  <c r="B4" i="23"/>
  <c r="C27" i="27" l="1"/>
  <c r="C13" i="27"/>
  <c r="D27" i="27"/>
  <c r="E27" i="27"/>
  <c r="E13" i="27"/>
  <c r="D13" i="27"/>
</calcChain>
</file>

<file path=xl/sharedStrings.xml><?xml version="1.0" encoding="utf-8"?>
<sst xmlns="http://schemas.openxmlformats.org/spreadsheetml/2006/main" count="99" uniqueCount="60">
  <si>
    <t>År</t>
  </si>
  <si>
    <t>Prosjekt 1</t>
  </si>
  <si>
    <t>Prosjekt 2</t>
  </si>
  <si>
    <t>Prosjekt 3</t>
  </si>
  <si>
    <t>Avkastningskrav</t>
  </si>
  <si>
    <t>NNV</t>
  </si>
  <si>
    <t>IR</t>
  </si>
  <si>
    <t>Tilbakebetaling 1</t>
  </si>
  <si>
    <t>1 år</t>
  </si>
  <si>
    <t>Aksept</t>
  </si>
  <si>
    <t>Tilbakebetaling 2</t>
  </si>
  <si>
    <t>3,8 år</t>
  </si>
  <si>
    <t>Ikke aksept</t>
  </si>
  <si>
    <t>Tilbakebetaling 3</t>
  </si>
  <si>
    <t>3 år</t>
  </si>
  <si>
    <t>Kontantstrøm</t>
  </si>
  <si>
    <t>Betalt etter år 1</t>
  </si>
  <si>
    <t>Betalt etter år 2</t>
  </si>
  <si>
    <t>Betalt etter år 3</t>
  </si>
  <si>
    <t>Betalt etter år 4</t>
  </si>
  <si>
    <t>Rest</t>
  </si>
  <si>
    <t>Andel år 5</t>
  </si>
  <si>
    <t>Tilbakebetaling</t>
  </si>
  <si>
    <t>5,18 år</t>
  </si>
  <si>
    <t>For lenge &gt; 4 år</t>
  </si>
  <si>
    <t>Avskrivning</t>
  </si>
  <si>
    <t>Resultat</t>
  </si>
  <si>
    <t>Bundet kapital</t>
  </si>
  <si>
    <t>ARR</t>
  </si>
  <si>
    <t>IRR</t>
  </si>
  <si>
    <t>Alternativ</t>
  </si>
  <si>
    <t>Investering</t>
  </si>
  <si>
    <t>NVI</t>
  </si>
  <si>
    <t>Rangering</t>
  </si>
  <si>
    <t>J/N</t>
  </si>
  <si>
    <t>J</t>
  </si>
  <si>
    <t>N</t>
  </si>
  <si>
    <t>Total NNV</t>
  </si>
  <si>
    <t>Hvis 2 og 4 er gjensidig utelukkende, velges 2 fremfor 4 for NNV er høyere og investering lavere.</t>
  </si>
  <si>
    <t>Hvis 3 og 5 er gjensidig uelukkende, ser vi at 3 har 20 000 lavere investering. Da kan vi også velge</t>
  </si>
  <si>
    <t>hele 6. Men NNV av 3 + 6 er lavere enn NNV av 5.</t>
  </si>
  <si>
    <t>Prosjekt X</t>
  </si>
  <si>
    <t>Avk. krav</t>
  </si>
  <si>
    <t>Nåverdi</t>
  </si>
  <si>
    <t>Internrente</t>
  </si>
  <si>
    <t>Avskrivninger</t>
  </si>
  <si>
    <t>Gjennomsnitt kapital</t>
  </si>
  <si>
    <t>Prosjekt Y</t>
  </si>
  <si>
    <t>Prosjekt X - Y</t>
  </si>
  <si>
    <t>Avk krav</t>
  </si>
  <si>
    <t>NNV X</t>
  </si>
  <si>
    <t>NNV Y</t>
  </si>
  <si>
    <t>År/Prosjekt</t>
  </si>
  <si>
    <t>Prosjekt A</t>
  </si>
  <si>
    <t>Prosjekt B</t>
  </si>
  <si>
    <t>Prosjekt C</t>
  </si>
  <si>
    <t>Prosjekt D</t>
  </si>
  <si>
    <t>Prosjekt E</t>
  </si>
  <si>
    <t>Prosjekt A (50 %)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</si>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</sst>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\ %"/>
    <numFmt numFmtId="167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0" fillId="5" borderId="0" xfId="0" applyFill="1"/>
    <xf numFmtId="165" fontId="0" fillId="5" borderId="0" xfId="1" applyNumberFormat="1" applyFont="1" applyFill="1"/>
    <xf numFmtId="165" fontId="0" fillId="0" borderId="0" xfId="1" applyNumberFormat="1" applyFont="1"/>
    <xf numFmtId="0" fontId="2" fillId="2" borderId="4" xfId="0" applyFont="1" applyFill="1" applyBorder="1" applyAlignment="1">
      <alignment horizontal="center"/>
    </xf>
    <xf numFmtId="165" fontId="0" fillId="0" borderId="5" xfId="1" applyNumberFormat="1" applyFont="1" applyBorder="1"/>
    <xf numFmtId="165" fontId="0" fillId="0" borderId="3" xfId="1" applyNumberFormat="1" applyFont="1" applyBorder="1"/>
    <xf numFmtId="0" fontId="2" fillId="2" borderId="4" xfId="0" applyFont="1" applyFill="1" applyBorder="1"/>
    <xf numFmtId="0" fontId="0" fillId="0" borderId="5" xfId="0" applyBorder="1"/>
    <xf numFmtId="0" fontId="0" fillId="0" borderId="3" xfId="0" applyBorder="1"/>
    <xf numFmtId="165" fontId="0" fillId="3" borderId="4" xfId="1" applyNumberFormat="1" applyFont="1" applyFill="1" applyBorder="1" applyAlignment="1">
      <alignment horizontal="center"/>
    </xf>
    <xf numFmtId="0" fontId="0" fillId="0" borderId="2" xfId="0" applyBorder="1"/>
    <xf numFmtId="10" fontId="0" fillId="0" borderId="5" xfId="2" applyNumberFormat="1" applyFont="1" applyBorder="1"/>
    <xf numFmtId="10" fontId="0" fillId="0" borderId="3" xfId="2" applyNumberFormat="1" applyFont="1" applyBorder="1"/>
    <xf numFmtId="0" fontId="0" fillId="2" borderId="4" xfId="0" applyFill="1" applyBorder="1"/>
    <xf numFmtId="3" fontId="0" fillId="2" borderId="4" xfId="0" applyNumberFormat="1" applyFill="1" applyBorder="1" applyAlignment="1">
      <alignment horizontal="center"/>
    </xf>
    <xf numFmtId="3" fontId="0" fillId="0" borderId="3" xfId="0" applyNumberFormat="1" applyBorder="1"/>
    <xf numFmtId="0" fontId="0" fillId="2" borderId="4" xfId="0" applyFill="1" applyBorder="1" applyAlignment="1">
      <alignment horizontal="center"/>
    </xf>
    <xf numFmtId="0" fontId="0" fillId="3" borderId="2" xfId="0" applyFill="1" applyBorder="1"/>
    <xf numFmtId="0" fontId="0" fillId="3" borderId="5" xfId="0" applyFill="1" applyBorder="1"/>
    <xf numFmtId="0" fontId="0" fillId="3" borderId="3" xfId="0" applyFill="1" applyBorder="1"/>
    <xf numFmtId="3" fontId="0" fillId="6" borderId="2" xfId="0" applyNumberFormat="1" applyFill="1" applyBorder="1"/>
    <xf numFmtId="3" fontId="0" fillId="6" borderId="5" xfId="0" applyNumberFormat="1" applyFill="1" applyBorder="1"/>
    <xf numFmtId="3" fontId="0" fillId="6" borderId="3" xfId="0" applyNumberFormat="1" applyFill="1" applyBorder="1"/>
    <xf numFmtId="3" fontId="0" fillId="5" borderId="2" xfId="0" applyNumberFormat="1" applyFill="1" applyBorder="1"/>
    <xf numFmtId="2" fontId="0" fillId="5" borderId="3" xfId="0" applyNumberFormat="1" applyFill="1" applyBorder="1"/>
    <xf numFmtId="3" fontId="0" fillId="0" borderId="5" xfId="0" applyNumberFormat="1" applyBorder="1"/>
    <xf numFmtId="165" fontId="0" fillId="0" borderId="5" xfId="0" applyNumberFormat="1" applyBorder="1"/>
    <xf numFmtId="165" fontId="0" fillId="0" borderId="3" xfId="0" applyNumberFormat="1" applyBorder="1"/>
    <xf numFmtId="10" fontId="2" fillId="3" borderId="4" xfId="2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0" fillId="5" borderId="2" xfId="0" applyFill="1" applyBorder="1"/>
    <xf numFmtId="0" fontId="0" fillId="5" borderId="3" xfId="0" applyFill="1" applyBorder="1"/>
    <xf numFmtId="166" fontId="0" fillId="5" borderId="3" xfId="0" applyNumberFormat="1" applyFill="1" applyBorder="1"/>
    <xf numFmtId="0" fontId="2" fillId="2" borderId="0" xfId="0" applyFont="1" applyFill="1"/>
    <xf numFmtId="0" fontId="0" fillId="3" borderId="4" xfId="0" applyFill="1" applyBorder="1"/>
    <xf numFmtId="9" fontId="0" fillId="3" borderId="4" xfId="0" applyNumberFormat="1" applyFill="1" applyBorder="1"/>
    <xf numFmtId="0" fontId="2" fillId="4" borderId="4" xfId="0" applyFont="1" applyFill="1" applyBorder="1" applyAlignment="1">
      <alignment horizontal="center"/>
    </xf>
    <xf numFmtId="10" fontId="0" fillId="0" borderId="5" xfId="0" applyNumberFormat="1" applyBorder="1"/>
    <xf numFmtId="10" fontId="0" fillId="0" borderId="3" xfId="0" applyNumberFormat="1" applyBorder="1"/>
    <xf numFmtId="2" fontId="0" fillId="0" borderId="5" xfId="0" applyNumberFormat="1" applyBorder="1"/>
    <xf numFmtId="2" fontId="0" fillId="0" borderId="3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67" fontId="0" fillId="3" borderId="5" xfId="0" applyNumberFormat="1" applyFill="1" applyBorder="1" applyAlignment="1">
      <alignment horizontal="center"/>
    </xf>
    <xf numFmtId="167" fontId="0" fillId="3" borderId="3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9" fontId="0" fillId="5" borderId="5" xfId="2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2" fillId="6" borderId="1" xfId="0" applyFont="1" applyFill="1" applyBorder="1"/>
    <xf numFmtId="9" fontId="0" fillId="0" borderId="5" xfId="0" applyNumberFormat="1" applyBorder="1"/>
    <xf numFmtId="0" fontId="0" fillId="4" borderId="5" xfId="0" applyFill="1" applyBorder="1"/>
    <xf numFmtId="165" fontId="0" fillId="4" borderId="5" xfId="0" applyNumberFormat="1" applyFill="1" applyBorder="1"/>
    <xf numFmtId="0" fontId="0" fillId="6" borderId="4" xfId="0" applyFill="1" applyBorder="1"/>
    <xf numFmtId="10" fontId="0" fillId="6" borderId="4" xfId="2" applyNumberFormat="1" applyFont="1" applyFill="1" applyBorder="1"/>
    <xf numFmtId="0" fontId="0" fillId="0" borderId="8" xfId="0" applyBorder="1"/>
    <xf numFmtId="0" fontId="0" fillId="4" borderId="2" xfId="0" applyFill="1" applyBorder="1"/>
    <xf numFmtId="0" fontId="0" fillId="4" borderId="3" xfId="0" applyFill="1" applyBorder="1"/>
    <xf numFmtId="3" fontId="0" fillId="4" borderId="2" xfId="0" applyNumberFormat="1" applyFill="1" applyBorder="1"/>
    <xf numFmtId="10" fontId="0" fillId="4" borderId="3" xfId="2" applyNumberFormat="1" applyFont="1" applyFill="1" applyBorder="1"/>
    <xf numFmtId="0" fontId="0" fillId="4" borderId="9" xfId="0" applyFill="1" applyBorder="1"/>
    <xf numFmtId="0" fontId="0" fillId="4" borderId="10" xfId="0" applyFill="1" applyBorder="1"/>
    <xf numFmtId="9" fontId="0" fillId="0" borderId="5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3" fontId="0" fillId="0" borderId="2" xfId="0" applyNumberFormat="1" applyBorder="1"/>
    <xf numFmtId="10" fontId="0" fillId="0" borderId="0" xfId="2" applyNumberFormat="1" applyFont="1" applyFill="1" applyBorder="1"/>
    <xf numFmtId="3" fontId="0" fillId="0" borderId="4" xfId="0" applyNumberFormat="1" applyBorder="1"/>
    <xf numFmtId="0" fontId="2" fillId="6" borderId="4" xfId="0" applyFont="1" applyFill="1" applyBorder="1"/>
    <xf numFmtId="3" fontId="0" fillId="5" borderId="5" xfId="0" applyNumberFormat="1" applyFill="1" applyBorder="1"/>
    <xf numFmtId="3" fontId="0" fillId="3" borderId="4" xfId="0" applyNumberFormat="1" applyFill="1" applyBorder="1"/>
    <xf numFmtId="0" fontId="0" fillId="6" borderId="0" xfId="0" applyFill="1"/>
    <xf numFmtId="9" fontId="0" fillId="6" borderId="5" xfId="0" applyNumberFormat="1" applyFill="1" applyBorder="1"/>
    <xf numFmtId="9" fontId="0" fillId="5" borderId="4" xfId="2" applyFont="1" applyFill="1" applyBorder="1"/>
    <xf numFmtId="0" fontId="0" fillId="6" borderId="2" xfId="0" applyFill="1" applyBorder="1"/>
    <xf numFmtId="0" fontId="0" fillId="6" borderId="5" xfId="0" applyFill="1" applyBorder="1"/>
    <xf numFmtId="0" fontId="0" fillId="6" borderId="3" xfId="0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3" fontId="0" fillId="7" borderId="5" xfId="0" applyNumberFormat="1" applyFill="1" applyBorder="1" applyAlignment="1">
      <alignment horizontal="center"/>
    </xf>
    <xf numFmtId="3" fontId="0" fillId="7" borderId="3" xfId="0" applyNumberFormat="1" applyFill="1" applyBorder="1" applyAlignment="1">
      <alignment horizontal="center"/>
    </xf>
    <xf numFmtId="0" fontId="0" fillId="7" borderId="0" xfId="0" applyFill="1" applyBorder="1"/>
    <xf numFmtId="2" fontId="0" fillId="7" borderId="5" xfId="2" applyNumberFormat="1" applyFont="1" applyFill="1" applyBorder="1"/>
    <xf numFmtId="0" fontId="0" fillId="7" borderId="6" xfId="0" applyFill="1" applyBorder="1"/>
    <xf numFmtId="2" fontId="0" fillId="7" borderId="4" xfId="2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'Oppgave 5.4'!$A$34:$A$48</c:f>
              <c:numCache>
                <c:formatCode>0%</c:formatCode>
                <c:ptCount val="15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</c:numCache>
            </c:numRef>
          </c:cat>
          <c:val>
            <c:numRef>
              <c:f>'Oppgave 5.4'!$B$34:$B$48</c:f>
              <c:numCache>
                <c:formatCode>#,##0</c:formatCode>
                <c:ptCount val="15"/>
                <c:pt idx="0">
                  <c:v>257159.01124002074</c:v>
                </c:pt>
                <c:pt idx="1">
                  <c:v>217250.79654073715</c:v>
                </c:pt>
                <c:pt idx="2">
                  <c:v>180019.7478455368</c:v>
                </c:pt>
                <c:pt idx="3">
                  <c:v>145237.00655387889</c:v>
                </c:pt>
                <c:pt idx="4">
                  <c:v>112697.22013523651</c:v>
                </c:pt>
                <c:pt idx="5">
                  <c:v>82215.743440233171</c:v>
                </c:pt>
                <c:pt idx="6">
                  <c:v>53626.216973643517</c:v>
                </c:pt>
                <c:pt idx="7">
                  <c:v>26778.465701750945</c:v>
                </c:pt>
                <c:pt idx="8">
                  <c:v>1536.6712273407029</c:v>
                </c:pt>
                <c:pt idx="9">
                  <c:v>-22222.222222222132</c:v>
                </c:pt>
                <c:pt idx="10">
                  <c:v>-44609.901269269176</c:v>
                </c:pt>
                <c:pt idx="11">
                  <c:v>-65727.904400657979</c:v>
                </c:pt>
                <c:pt idx="12">
                  <c:v>-85668.69428547431</c:v>
                </c:pt>
                <c:pt idx="13">
                  <c:v>-104516.6015625</c:v>
                </c:pt>
                <c:pt idx="14">
                  <c:v>-122348.65725989995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3-4983-9D00-3772068E490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'Oppgave 5.4'!$A$34:$A$48</c:f>
              <c:numCache>
                <c:formatCode>0%</c:formatCode>
                <c:ptCount val="15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</c:numCache>
            </c:numRef>
          </c:cat>
          <c:val>
            <c:numRef>
              <c:f>'Oppgave 5.4'!$C$34:$C$48</c:f>
              <c:numCache>
                <c:formatCode>#,##0</c:formatCode>
                <c:ptCount val="15"/>
                <c:pt idx="0">
                  <c:v>213194.02039939386</c:v>
                </c:pt>
                <c:pt idx="1">
                  <c:v>187892.58079198899</c:v>
                </c:pt>
                <c:pt idx="2">
                  <c:v>163979.66106248787</c:v>
                </c:pt>
                <c:pt idx="3">
                  <c:v>141350.40390184417</c:v>
                </c:pt>
                <c:pt idx="4">
                  <c:v>119909.84222389176</c:v>
                </c:pt>
                <c:pt idx="5">
                  <c:v>99571.793002915452</c:v>
                </c:pt>
                <c:pt idx="6">
                  <c:v>80257.893116910243</c:v>
                </c:pt>
                <c:pt idx="7">
                  <c:v>61896.756734593422</c:v>
                </c:pt>
                <c:pt idx="8">
                  <c:v>44423.237039814238</c:v>
                </c:pt>
                <c:pt idx="9">
                  <c:v>27777.777777777868</c:v>
                </c:pt>
                <c:pt idx="10">
                  <c:v>11905.842339226627</c:v>
                </c:pt>
                <c:pt idx="11">
                  <c:v>-3242.5900439729448</c:v>
                </c:pt>
                <c:pt idx="12">
                  <c:v>-17713.469867664855</c:v>
                </c:pt>
                <c:pt idx="13">
                  <c:v>-31549.072265625</c:v>
                </c:pt>
                <c:pt idx="14">
                  <c:v>-44788.34774692764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3-4983-9D00-3772068E4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379759"/>
        <c:axId val="521381007"/>
      </c:lineChart>
      <c:catAx>
        <c:axId val="52137975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1381007"/>
        <c:crosses val="autoZero"/>
        <c:auto val="1"/>
        <c:lblAlgn val="ctr"/>
        <c:lblOffset val="100"/>
        <c:noMultiLvlLbl val="0"/>
      </c:catAx>
      <c:valAx>
        <c:axId val="52138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1379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172183</xdr:colOff>
      <xdr:row>32</xdr:row>
      <xdr:rowOff>43961</xdr:rowOff>
    </xdr:from>
    <xdr:to>
      <xdr:col>9</xdr:col>
      <xdr:colOff>446943</xdr:colOff>
      <xdr:row>46</xdr:row>
      <xdr:rowOff>180973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4D34141-1A40-B35B-A316-46F1152219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140" zoomScaleNormal="140" workbookViewId="0">
      <selection activeCell="B13" sqref="B13:B15"/>
    </sheetView>
  </sheetViews>
  <sheetFormatPr baseColWidth="10" defaultColWidth="9.140625" defaultRowHeight="15" x14ac:dyDescent="0.25"/>
  <cols>
    <col min="1" max="1" width="16.28515625" bestFit="1" customWidth="1"/>
    <col min="2" max="2" width="9.7109375" customWidth="1"/>
    <col min="3" max="3" width="11.85546875" customWidth="1"/>
    <col min="4" max="6" width="12" bestFit="1" customWidth="1"/>
  </cols>
  <sheetData>
    <row r="1" spans="1:7" x14ac:dyDescent="0.25">
      <c r="A1" s="10" t="s">
        <v>0</v>
      </c>
      <c r="B1" s="7">
        <v>0</v>
      </c>
      <c r="C1" s="7">
        <v>1</v>
      </c>
      <c r="D1" s="7">
        <v>2</v>
      </c>
      <c r="E1" s="7">
        <v>3</v>
      </c>
      <c r="F1" s="7">
        <v>4</v>
      </c>
      <c r="G1" s="7">
        <v>5</v>
      </c>
    </row>
    <row r="2" spans="1:7" x14ac:dyDescent="0.25">
      <c r="A2" s="11" t="s">
        <v>1</v>
      </c>
      <c r="B2" s="8">
        <v>-2500</v>
      </c>
      <c r="C2" s="8">
        <v>2500</v>
      </c>
      <c r="D2" s="8"/>
      <c r="E2" s="8"/>
      <c r="F2" s="8"/>
      <c r="G2" s="8"/>
    </row>
    <row r="3" spans="1:7" x14ac:dyDescent="0.25">
      <c r="A3" s="11" t="s">
        <v>2</v>
      </c>
      <c r="B3" s="8">
        <v>-5000</v>
      </c>
      <c r="C3" s="8">
        <v>1000</v>
      </c>
      <c r="D3" s="8">
        <v>1000</v>
      </c>
      <c r="E3" s="8">
        <v>1000</v>
      </c>
      <c r="F3" s="8">
        <v>2500</v>
      </c>
      <c r="G3" s="8">
        <v>2700</v>
      </c>
    </row>
    <row r="4" spans="1:7" x14ac:dyDescent="0.25">
      <c r="A4" s="12" t="s">
        <v>3</v>
      </c>
      <c r="B4" s="9">
        <v>-10000</v>
      </c>
      <c r="C4" s="9">
        <v>1000</v>
      </c>
      <c r="D4" s="9">
        <v>1000</v>
      </c>
      <c r="E4" s="9">
        <v>8000</v>
      </c>
      <c r="F4" s="9">
        <v>1000</v>
      </c>
      <c r="G4" s="9">
        <v>2000</v>
      </c>
    </row>
    <row r="5" spans="1:7" x14ac:dyDescent="0.25">
      <c r="B5" s="6"/>
      <c r="C5" s="6"/>
      <c r="D5" s="6"/>
      <c r="E5" s="6"/>
      <c r="F5" s="6"/>
      <c r="G5" s="6"/>
    </row>
    <row r="6" spans="1:7" x14ac:dyDescent="0.25">
      <c r="A6" s="39" t="s">
        <v>4</v>
      </c>
      <c r="B6" s="78">
        <v>0.1</v>
      </c>
      <c r="C6" s="6"/>
      <c r="D6" s="6"/>
      <c r="E6" s="6"/>
      <c r="F6" s="6"/>
      <c r="G6" s="6"/>
    </row>
    <row r="7" spans="1:7" x14ac:dyDescent="0.25">
      <c r="B7" s="6"/>
      <c r="C7" s="6"/>
      <c r="D7" s="6"/>
      <c r="E7" s="6"/>
      <c r="F7" s="6"/>
      <c r="G7" s="6"/>
    </row>
    <row r="8" spans="1:7" x14ac:dyDescent="0.25">
      <c r="B8" s="13" t="s">
        <v>5</v>
      </c>
      <c r="C8" s="13" t="s">
        <v>6</v>
      </c>
      <c r="D8" s="6"/>
      <c r="E8" s="6"/>
      <c r="F8" s="6"/>
      <c r="G8" s="6"/>
    </row>
    <row r="9" spans="1:7" x14ac:dyDescent="0.25">
      <c r="A9" s="14" t="s">
        <v>1</v>
      </c>
      <c r="B9" s="8">
        <f>NPV($B$6,C2:G2)+B2</f>
        <v>-227.27272727272748</v>
      </c>
      <c r="C9" s="15">
        <f>IRR(B2:G2)</f>
        <v>0</v>
      </c>
      <c r="D9" s="6"/>
      <c r="E9" s="6"/>
      <c r="F9" s="6"/>
      <c r="G9" s="6"/>
    </row>
    <row r="10" spans="1:7" x14ac:dyDescent="0.25">
      <c r="A10" s="11" t="s">
        <v>2</v>
      </c>
      <c r="B10" s="8">
        <f t="shared" ref="B10:B11" si="0">NPV($B$6,C3:G3)+B3</f>
        <v>870.8732016566164</v>
      </c>
      <c r="C10" s="15">
        <f t="shared" ref="C10:C11" si="1">IRR(B3:G3)</f>
        <v>0.1537983297101233</v>
      </c>
      <c r="D10" s="6"/>
      <c r="E10" s="6"/>
      <c r="F10" s="6"/>
      <c r="G10" s="6"/>
    </row>
    <row r="11" spans="1:7" x14ac:dyDescent="0.25">
      <c r="A11" s="12" t="s">
        <v>3</v>
      </c>
      <c r="B11" s="9">
        <f t="shared" si="0"/>
        <v>-329.08830122135623</v>
      </c>
      <c r="C11" s="16">
        <f t="shared" si="1"/>
        <v>8.8035312807748234E-2</v>
      </c>
      <c r="D11" s="6"/>
      <c r="E11" s="6"/>
      <c r="F11" s="6"/>
      <c r="G11" s="6"/>
    </row>
    <row r="13" spans="1:7" x14ac:dyDescent="0.25">
      <c r="A13" s="21" t="s">
        <v>7</v>
      </c>
      <c r="B13" s="82" t="s">
        <v>8</v>
      </c>
      <c r="C13" s="79" t="s">
        <v>9</v>
      </c>
    </row>
    <row r="14" spans="1:7" x14ac:dyDescent="0.25">
      <c r="A14" s="22" t="s">
        <v>10</v>
      </c>
      <c r="B14" s="50" t="s">
        <v>11</v>
      </c>
      <c r="C14" s="80" t="s">
        <v>12</v>
      </c>
    </row>
    <row r="15" spans="1:7" x14ac:dyDescent="0.25">
      <c r="A15" s="23" t="s">
        <v>13</v>
      </c>
      <c r="B15" s="83" t="s">
        <v>14</v>
      </c>
      <c r="C15" s="81" t="s">
        <v>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CB0C-3233-4468-8B3E-772CBCDD0143}">
  <dimension ref="A1:G22"/>
  <sheetViews>
    <sheetView topLeftCell="A7" zoomScale="160" zoomScaleNormal="160" workbookViewId="0">
      <selection activeCell="H32" sqref="H32"/>
    </sheetView>
  </sheetViews>
  <sheetFormatPr baseColWidth="10" defaultColWidth="11.42578125" defaultRowHeight="15" x14ac:dyDescent="0.25"/>
  <cols>
    <col min="1" max="1" width="19.140625" customWidth="1"/>
  </cols>
  <sheetData>
    <row r="1" spans="1:7" x14ac:dyDescent="0.25">
      <c r="A1" s="17" t="s">
        <v>0</v>
      </c>
      <c r="B1" s="18">
        <v>0</v>
      </c>
      <c r="C1" s="20">
        <v>1</v>
      </c>
      <c r="D1" s="20">
        <v>2</v>
      </c>
      <c r="E1" s="20">
        <v>3</v>
      </c>
      <c r="F1" s="20">
        <v>4</v>
      </c>
      <c r="G1" s="20">
        <v>5</v>
      </c>
    </row>
    <row r="2" spans="1:7" x14ac:dyDescent="0.25">
      <c r="A2" s="12" t="s">
        <v>15</v>
      </c>
      <c r="B2" s="19">
        <v>-1800000</v>
      </c>
      <c r="C2" s="19">
        <v>120000</v>
      </c>
      <c r="D2" s="19">
        <v>250000</v>
      </c>
      <c r="E2" s="19">
        <v>700000</v>
      </c>
      <c r="F2" s="19">
        <v>440000</v>
      </c>
      <c r="G2" s="19">
        <v>1600000</v>
      </c>
    </row>
    <row r="4" spans="1:7" x14ac:dyDescent="0.25">
      <c r="A4" s="21" t="s">
        <v>16</v>
      </c>
      <c r="B4" s="24">
        <f>C2</f>
        <v>120000</v>
      </c>
    </row>
    <row r="5" spans="1:7" x14ac:dyDescent="0.25">
      <c r="A5" s="22" t="s">
        <v>17</v>
      </c>
      <c r="B5" s="25">
        <f>C2+D2</f>
        <v>370000</v>
      </c>
    </row>
    <row r="6" spans="1:7" x14ac:dyDescent="0.25">
      <c r="A6" s="22" t="s">
        <v>18</v>
      </c>
      <c r="B6" s="25">
        <f>B5+E2</f>
        <v>1070000</v>
      </c>
    </row>
    <row r="7" spans="1:7" x14ac:dyDescent="0.25">
      <c r="A7" s="23" t="s">
        <v>19</v>
      </c>
      <c r="B7" s="26">
        <f>B6+F2</f>
        <v>1510000</v>
      </c>
    </row>
    <row r="9" spans="1:7" x14ac:dyDescent="0.25">
      <c r="A9" s="21" t="s">
        <v>20</v>
      </c>
      <c r="B9" s="27">
        <f>-B2-B7</f>
        <v>290000</v>
      </c>
    </row>
    <row r="10" spans="1:7" x14ac:dyDescent="0.25">
      <c r="A10" s="23" t="s">
        <v>21</v>
      </c>
      <c r="B10" s="28">
        <f>B9/G2</f>
        <v>0.18124999999999999</v>
      </c>
    </row>
    <row r="12" spans="1:7" x14ac:dyDescent="0.25">
      <c r="A12" t="s">
        <v>22</v>
      </c>
      <c r="B12" s="3" t="s">
        <v>23</v>
      </c>
      <c r="C12" t="s">
        <v>24</v>
      </c>
    </row>
    <row r="14" spans="1:7" x14ac:dyDescent="0.25">
      <c r="A14" s="17" t="s">
        <v>0</v>
      </c>
      <c r="B14" s="18">
        <v>0</v>
      </c>
      <c r="C14" s="20">
        <v>1</v>
      </c>
      <c r="D14" s="20">
        <v>2</v>
      </c>
      <c r="E14" s="20">
        <v>3</v>
      </c>
      <c r="F14" s="20">
        <v>4</v>
      </c>
      <c r="G14" s="20">
        <v>5</v>
      </c>
    </row>
    <row r="15" spans="1:7" x14ac:dyDescent="0.25">
      <c r="A15" t="s">
        <v>15</v>
      </c>
      <c r="B15" s="29">
        <v>-1800000</v>
      </c>
      <c r="C15" s="29">
        <v>120000</v>
      </c>
      <c r="D15" s="29">
        <v>250000</v>
      </c>
      <c r="E15" s="29">
        <v>700000</v>
      </c>
      <c r="F15" s="29">
        <v>440000</v>
      </c>
      <c r="G15" s="29">
        <v>1600000</v>
      </c>
    </row>
    <row r="16" spans="1:7" x14ac:dyDescent="0.25">
      <c r="A16" s="2" t="s">
        <v>25</v>
      </c>
      <c r="B16" s="12"/>
      <c r="C16" s="9">
        <f>-$B$15/5</f>
        <v>360000</v>
      </c>
      <c r="D16" s="9">
        <f t="shared" ref="D16:G16" si="0">-$B$15/5</f>
        <v>360000</v>
      </c>
      <c r="E16" s="9">
        <f t="shared" si="0"/>
        <v>360000</v>
      </c>
      <c r="F16" s="9">
        <f t="shared" si="0"/>
        <v>360000</v>
      </c>
      <c r="G16" s="9">
        <f t="shared" si="0"/>
        <v>360000</v>
      </c>
    </row>
    <row r="17" spans="1:7" x14ac:dyDescent="0.25">
      <c r="A17" t="s">
        <v>26</v>
      </c>
      <c r="B17" s="11"/>
      <c r="C17" s="30">
        <f>C15-C16</f>
        <v>-240000</v>
      </c>
      <c r="D17" s="30">
        <f t="shared" ref="D17:G17" si="1">D15-D16</f>
        <v>-110000</v>
      </c>
      <c r="E17" s="30">
        <f t="shared" si="1"/>
        <v>340000</v>
      </c>
      <c r="F17" s="30">
        <f t="shared" si="1"/>
        <v>80000</v>
      </c>
      <c r="G17" s="30">
        <f t="shared" si="1"/>
        <v>1240000</v>
      </c>
    </row>
    <row r="18" spans="1:7" x14ac:dyDescent="0.25">
      <c r="A18" t="s">
        <v>27</v>
      </c>
      <c r="B18" s="11"/>
      <c r="C18" s="19">
        <f>-B15</f>
        <v>1800000</v>
      </c>
      <c r="D18" s="31">
        <f>C18-D16</f>
        <v>1440000</v>
      </c>
      <c r="E18" s="31">
        <f t="shared" ref="E18:G18" si="2">D18-E16</f>
        <v>1080000</v>
      </c>
      <c r="F18" s="31">
        <f t="shared" si="2"/>
        <v>720000</v>
      </c>
      <c r="G18" s="31">
        <f t="shared" si="2"/>
        <v>360000</v>
      </c>
    </row>
    <row r="19" spans="1:7" x14ac:dyDescent="0.25">
      <c r="A19" s="33" t="s">
        <v>28</v>
      </c>
      <c r="B19" s="34"/>
      <c r="C19" s="32">
        <f>C17/C18</f>
        <v>-0.13333333333333333</v>
      </c>
      <c r="D19" s="32">
        <f t="shared" ref="D19:G19" si="3">D17/D18</f>
        <v>-7.6388888888888895E-2</v>
      </c>
      <c r="E19" s="32">
        <f t="shared" si="3"/>
        <v>0.31481481481481483</v>
      </c>
      <c r="F19" s="32">
        <f t="shared" si="3"/>
        <v>0.1111111111111111</v>
      </c>
      <c r="G19" s="32">
        <f t="shared" si="3"/>
        <v>3.4444444444444446</v>
      </c>
    </row>
    <row r="21" spans="1:7" x14ac:dyDescent="0.25">
      <c r="A21" s="35" t="s">
        <v>5</v>
      </c>
      <c r="B21" s="27">
        <f>NPV(10%,C2:G2)+B2</f>
        <v>335622.87722522626</v>
      </c>
    </row>
    <row r="22" spans="1:7" x14ac:dyDescent="0.25">
      <c r="A22" s="36" t="s">
        <v>29</v>
      </c>
      <c r="B22" s="37">
        <f>IRR(B2:G2)</f>
        <v>0.15011748687081239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5324-6002-4EE3-9F07-37B831CAE204}">
  <dimension ref="A1:H14"/>
  <sheetViews>
    <sheetView topLeftCell="A13" zoomScale="120" zoomScaleNormal="120" workbookViewId="0">
      <selection activeCell="F28" sqref="F28"/>
    </sheetView>
  </sheetViews>
  <sheetFormatPr baseColWidth="10" defaultColWidth="11.42578125" defaultRowHeight="15" x14ac:dyDescent="0.25"/>
  <cols>
    <col min="1" max="1" width="15.28515625" bestFit="1" customWidth="1"/>
    <col min="2" max="2" width="14.28515625" bestFit="1" customWidth="1"/>
    <col min="3" max="3" width="15.42578125" customWidth="1"/>
    <col min="4" max="11" width="11.5703125" bestFit="1" customWidth="1"/>
    <col min="12" max="12" width="13.140625" bestFit="1" customWidth="1"/>
  </cols>
  <sheetData>
    <row r="1" spans="1:8" x14ac:dyDescent="0.25">
      <c r="A1" s="7" t="s">
        <v>30</v>
      </c>
      <c r="B1" s="7" t="s">
        <v>31</v>
      </c>
      <c r="C1" s="7" t="s">
        <v>15</v>
      </c>
      <c r="D1" s="7" t="s">
        <v>5</v>
      </c>
      <c r="E1" s="7" t="s">
        <v>32</v>
      </c>
      <c r="F1" s="7" t="s">
        <v>33</v>
      </c>
      <c r="G1" s="7" t="s">
        <v>34</v>
      </c>
    </row>
    <row r="2" spans="1:8" x14ac:dyDescent="0.25">
      <c r="A2" s="46">
        <v>1</v>
      </c>
      <c r="B2" s="29">
        <v>-30000</v>
      </c>
      <c r="C2" s="29">
        <v>42000</v>
      </c>
      <c r="D2" s="29">
        <f>NPV(15%,C2)+B2</f>
        <v>6521.7391304347839</v>
      </c>
      <c r="E2" s="48">
        <f>D2/-B2</f>
        <v>0.21739130434782614</v>
      </c>
      <c r="F2" s="84">
        <v>1</v>
      </c>
      <c r="G2" s="50" t="s">
        <v>35</v>
      </c>
    </row>
    <row r="3" spans="1:8" x14ac:dyDescent="0.25">
      <c r="A3" s="46">
        <v>2</v>
      </c>
      <c r="B3" s="29">
        <v>-100000</v>
      </c>
      <c r="C3" s="29">
        <v>135000</v>
      </c>
      <c r="D3" s="29">
        <f t="shared" ref="D3:D8" si="0">NPV(15%,C3)+B3</f>
        <v>17391.304347826095</v>
      </c>
      <c r="E3" s="48">
        <f t="shared" ref="E3:E8" si="1">D3/-B3</f>
        <v>0.17391304347826095</v>
      </c>
      <c r="F3" s="84">
        <v>2</v>
      </c>
      <c r="G3" s="50" t="s">
        <v>35</v>
      </c>
    </row>
    <row r="4" spans="1:8" x14ac:dyDescent="0.25">
      <c r="A4" s="46">
        <v>3</v>
      </c>
      <c r="B4" s="29">
        <v>-100000</v>
      </c>
      <c r="C4" s="29">
        <v>129000</v>
      </c>
      <c r="D4" s="29">
        <f t="shared" si="0"/>
        <v>12173.913043478271</v>
      </c>
      <c r="E4" s="48">
        <f t="shared" si="1"/>
        <v>0.12173913043478271</v>
      </c>
      <c r="F4" s="84">
        <v>3</v>
      </c>
      <c r="G4" s="50" t="s">
        <v>35</v>
      </c>
      <c r="H4" s="1">
        <f>-B2-B3-B4</f>
        <v>230000</v>
      </c>
    </row>
    <row r="5" spans="1:8" x14ac:dyDescent="0.25">
      <c r="A5" s="46">
        <v>4</v>
      </c>
      <c r="B5" s="29">
        <v>-150000</v>
      </c>
      <c r="C5" s="29">
        <v>192000</v>
      </c>
      <c r="D5" s="29">
        <f t="shared" si="0"/>
        <v>16956.521739130461</v>
      </c>
      <c r="E5" s="48">
        <f t="shared" si="1"/>
        <v>0.11304347826086975</v>
      </c>
      <c r="F5" s="84">
        <v>4</v>
      </c>
      <c r="G5" s="51">
        <f>H5/-B5</f>
        <v>0.13333333333333333</v>
      </c>
      <c r="H5" s="1">
        <v>20000</v>
      </c>
    </row>
    <row r="6" spans="1:8" x14ac:dyDescent="0.25">
      <c r="A6" s="46">
        <v>5</v>
      </c>
      <c r="B6" s="29">
        <v>-120000</v>
      </c>
      <c r="C6" s="29">
        <v>153600</v>
      </c>
      <c r="D6" s="29">
        <f t="shared" si="0"/>
        <v>13565.217391304352</v>
      </c>
      <c r="E6" s="48">
        <f t="shared" si="1"/>
        <v>0.11304347826086959</v>
      </c>
      <c r="F6" s="84">
        <v>4</v>
      </c>
      <c r="G6" s="52" t="s">
        <v>36</v>
      </c>
    </row>
    <row r="7" spans="1:8" x14ac:dyDescent="0.25">
      <c r="A7" s="46">
        <v>6</v>
      </c>
      <c r="B7" s="29">
        <v>-20000</v>
      </c>
      <c r="C7" s="29">
        <v>24000</v>
      </c>
      <c r="D7" s="29">
        <f t="shared" si="0"/>
        <v>869.56521739130767</v>
      </c>
      <c r="E7" s="48">
        <f t="shared" si="1"/>
        <v>4.3478260869565383E-2</v>
      </c>
      <c r="F7" s="84">
        <v>6</v>
      </c>
      <c r="G7" s="52" t="s">
        <v>36</v>
      </c>
    </row>
    <row r="8" spans="1:8" x14ac:dyDescent="0.25">
      <c r="A8" s="47">
        <v>7</v>
      </c>
      <c r="B8" s="19">
        <v>-200000</v>
      </c>
      <c r="C8" s="19">
        <v>235000</v>
      </c>
      <c r="D8" s="19">
        <f t="shared" si="0"/>
        <v>4347.826086956542</v>
      </c>
      <c r="E8" s="49">
        <f t="shared" si="1"/>
        <v>2.1739130434782709E-2</v>
      </c>
      <c r="F8" s="85">
        <v>7</v>
      </c>
      <c r="G8" s="53" t="s">
        <v>36</v>
      </c>
    </row>
    <row r="10" spans="1:8" x14ac:dyDescent="0.25">
      <c r="A10" s="4" t="s">
        <v>37</v>
      </c>
      <c r="B10" s="5">
        <f>D2+D3+D4+D5*G5</f>
        <v>38347.826086956542</v>
      </c>
    </row>
    <row r="12" spans="1:8" x14ac:dyDescent="0.25">
      <c r="A12" t="s">
        <v>38</v>
      </c>
    </row>
    <row r="13" spans="1:8" x14ac:dyDescent="0.25">
      <c r="A13" t="s">
        <v>39</v>
      </c>
    </row>
    <row r="14" spans="1:8" x14ac:dyDescent="0.25">
      <c r="A14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DF16-1679-45D9-8A95-686DF787ED8F}">
  <dimension ref="A1:G48"/>
  <sheetViews>
    <sheetView topLeftCell="A13" zoomScale="130" zoomScaleNormal="130" workbookViewId="0">
      <selection activeCell="G22" sqref="G22"/>
    </sheetView>
  </sheetViews>
  <sheetFormatPr baseColWidth="10" defaultColWidth="11.42578125" defaultRowHeight="15" x14ac:dyDescent="0.25"/>
  <cols>
    <col min="1" max="1" width="19.7109375" bestFit="1" customWidth="1"/>
  </cols>
  <sheetData>
    <row r="1" spans="1:7" x14ac:dyDescent="0.25">
      <c r="B1" s="7">
        <v>0</v>
      </c>
      <c r="C1" s="7">
        <v>1</v>
      </c>
      <c r="D1" s="7">
        <v>2</v>
      </c>
      <c r="E1" s="7">
        <v>3</v>
      </c>
    </row>
    <row r="2" spans="1:7" x14ac:dyDescent="0.25">
      <c r="A2" s="55" t="s">
        <v>41</v>
      </c>
      <c r="B2" s="29">
        <v>-600000</v>
      </c>
      <c r="C2" s="29">
        <v>60000</v>
      </c>
      <c r="D2" s="29">
        <v>360000</v>
      </c>
      <c r="E2" s="29">
        <v>480000</v>
      </c>
      <c r="G2" s="1"/>
    </row>
    <row r="3" spans="1:7" x14ac:dyDescent="0.25">
      <c r="A3" t="s">
        <v>42</v>
      </c>
      <c r="B3" s="56">
        <v>0.1</v>
      </c>
      <c r="C3" s="11"/>
      <c r="D3" s="11"/>
      <c r="E3" s="11"/>
    </row>
    <row r="4" spans="1:7" x14ac:dyDescent="0.25">
      <c r="A4" s="62" t="s">
        <v>43</v>
      </c>
      <c r="B4" s="64">
        <f>NPV(B3,C2:E2)+B2</f>
        <v>112697.22013523651</v>
      </c>
      <c r="C4" s="61"/>
      <c r="D4" s="11"/>
      <c r="E4" s="11"/>
    </row>
    <row r="5" spans="1:7" x14ac:dyDescent="0.25">
      <c r="A5" s="63" t="s">
        <v>44</v>
      </c>
      <c r="B5" s="65">
        <f>IRR(B2:E2)</f>
        <v>0.18125779831658351</v>
      </c>
      <c r="C5" s="61"/>
      <c r="D5" s="11"/>
      <c r="E5" s="11"/>
    </row>
    <row r="6" spans="1:7" x14ac:dyDescent="0.25">
      <c r="A6" s="88" t="s">
        <v>22</v>
      </c>
      <c r="B6" s="89">
        <f>2+180000/E2</f>
        <v>2.375</v>
      </c>
      <c r="C6" s="61"/>
      <c r="D6" s="11"/>
      <c r="E6" s="11"/>
    </row>
    <row r="7" spans="1:7" x14ac:dyDescent="0.25">
      <c r="B7" s="11"/>
      <c r="C7" s="11"/>
      <c r="D7" s="11"/>
      <c r="E7" s="11"/>
    </row>
    <row r="8" spans="1:7" x14ac:dyDescent="0.25">
      <c r="A8" s="2" t="s">
        <v>45</v>
      </c>
      <c r="B8" s="12"/>
      <c r="C8" s="9">
        <f>$B$2/3</f>
        <v>-200000</v>
      </c>
      <c r="D8" s="9">
        <f t="shared" ref="D8:E8" si="0">$B$2/3</f>
        <v>-200000</v>
      </c>
      <c r="E8" s="9">
        <f t="shared" si="0"/>
        <v>-200000</v>
      </c>
    </row>
    <row r="9" spans="1:7" x14ac:dyDescent="0.25">
      <c r="B9" s="11"/>
      <c r="C9" s="11"/>
      <c r="D9" s="11"/>
      <c r="E9" s="11"/>
    </row>
    <row r="10" spans="1:7" x14ac:dyDescent="0.25">
      <c r="A10" s="54" t="s">
        <v>26</v>
      </c>
      <c r="B10" s="57"/>
      <c r="C10" s="58">
        <f>C2+C8</f>
        <v>-140000</v>
      </c>
      <c r="D10" s="58">
        <f t="shared" ref="D10:E10" si="1">D2+D8</f>
        <v>160000</v>
      </c>
      <c r="E10" s="58">
        <f t="shared" si="1"/>
        <v>280000</v>
      </c>
    </row>
    <row r="11" spans="1:7" x14ac:dyDescent="0.25">
      <c r="A11" t="s">
        <v>46</v>
      </c>
      <c r="B11" s="8">
        <f>-B2/2</f>
        <v>300000</v>
      </c>
      <c r="C11" s="11"/>
      <c r="D11" s="11"/>
      <c r="E11" s="11"/>
    </row>
    <row r="12" spans="1:7" x14ac:dyDescent="0.25">
      <c r="B12" s="11"/>
      <c r="C12" s="11"/>
      <c r="D12" s="11"/>
      <c r="E12" s="11"/>
    </row>
    <row r="13" spans="1:7" x14ac:dyDescent="0.25">
      <c r="A13" s="59" t="s">
        <v>28</v>
      </c>
      <c r="B13" s="59"/>
      <c r="C13" s="60">
        <f>C10/$B$11</f>
        <v>-0.46666666666666667</v>
      </c>
      <c r="D13" s="60">
        <f t="shared" ref="D13:E13" si="2">D10/$B$11</f>
        <v>0.53333333333333333</v>
      </c>
      <c r="E13" s="60">
        <f t="shared" si="2"/>
        <v>0.93333333333333335</v>
      </c>
    </row>
    <row r="15" spans="1:7" x14ac:dyDescent="0.25">
      <c r="B15" s="7">
        <v>0</v>
      </c>
      <c r="C15" s="7">
        <v>1</v>
      </c>
      <c r="D15" s="7">
        <v>2</v>
      </c>
      <c r="E15" s="7">
        <v>3</v>
      </c>
    </row>
    <row r="16" spans="1:7" x14ac:dyDescent="0.25">
      <c r="A16" s="73" t="s">
        <v>47</v>
      </c>
      <c r="B16" s="29">
        <v>-600000</v>
      </c>
      <c r="C16" s="29">
        <v>420000</v>
      </c>
      <c r="D16" s="29">
        <v>300000</v>
      </c>
      <c r="E16" s="29">
        <v>120000</v>
      </c>
      <c r="G16" s="1"/>
    </row>
    <row r="17" spans="1:5" x14ac:dyDescent="0.25">
      <c r="A17" s="76" t="s">
        <v>42</v>
      </c>
      <c r="B17" s="77">
        <v>0.1</v>
      </c>
      <c r="C17" s="11"/>
      <c r="D17" s="11"/>
      <c r="E17" s="11"/>
    </row>
    <row r="18" spans="1:5" x14ac:dyDescent="0.25">
      <c r="A18" s="66" t="s">
        <v>43</v>
      </c>
      <c r="B18" s="64">
        <f>NPV(B17,C16:E16)+B16</f>
        <v>119909.84222389176</v>
      </c>
      <c r="C18" s="61"/>
      <c r="D18" s="11"/>
      <c r="E18" s="11"/>
    </row>
    <row r="19" spans="1:5" x14ac:dyDescent="0.25">
      <c r="A19" s="67" t="s">
        <v>44</v>
      </c>
      <c r="B19" s="65">
        <f>IRR(B16:E16)</f>
        <v>0.23564064746817426</v>
      </c>
      <c r="C19" s="61"/>
      <c r="D19" s="11"/>
      <c r="E19" s="11"/>
    </row>
    <row r="20" spans="1:5" x14ac:dyDescent="0.25">
      <c r="A20" s="86" t="s">
        <v>22</v>
      </c>
      <c r="B20" s="87">
        <f>1+180000/D16</f>
        <v>1.6</v>
      </c>
      <c r="C20" s="61"/>
      <c r="D20" s="11"/>
      <c r="E20" s="11"/>
    </row>
    <row r="21" spans="1:5" x14ac:dyDescent="0.25">
      <c r="B21" s="11"/>
      <c r="C21" s="11"/>
      <c r="D21" s="11"/>
      <c r="E21" s="11"/>
    </row>
    <row r="22" spans="1:5" x14ac:dyDescent="0.25">
      <c r="A22" s="2" t="s">
        <v>45</v>
      </c>
      <c r="B22" s="12"/>
      <c r="C22" s="9">
        <f>$B$2/3</f>
        <v>-200000</v>
      </c>
      <c r="D22" s="9">
        <f t="shared" ref="D22:E22" si="3">$B$2/3</f>
        <v>-200000</v>
      </c>
      <c r="E22" s="9">
        <f t="shared" si="3"/>
        <v>-200000</v>
      </c>
    </row>
    <row r="23" spans="1:5" x14ac:dyDescent="0.25">
      <c r="B23" s="11"/>
      <c r="C23" s="11"/>
      <c r="D23" s="11"/>
      <c r="E23" s="11"/>
    </row>
    <row r="24" spans="1:5" x14ac:dyDescent="0.25">
      <c r="A24" s="54" t="s">
        <v>26</v>
      </c>
      <c r="B24" s="57"/>
      <c r="C24" s="58">
        <f>C16+C22</f>
        <v>220000</v>
      </c>
      <c r="D24" s="58">
        <f t="shared" ref="D24:E24" si="4">D16+D22</f>
        <v>100000</v>
      </c>
      <c r="E24" s="58">
        <f t="shared" si="4"/>
        <v>-80000</v>
      </c>
    </row>
    <row r="25" spans="1:5" x14ac:dyDescent="0.25">
      <c r="A25" t="s">
        <v>46</v>
      </c>
      <c r="B25" s="8">
        <f>-B16/2</f>
        <v>300000</v>
      </c>
      <c r="C25" s="11"/>
      <c r="D25" s="11"/>
      <c r="E25" s="11"/>
    </row>
    <row r="26" spans="1:5" x14ac:dyDescent="0.25">
      <c r="B26" s="11"/>
      <c r="C26" s="11"/>
      <c r="D26" s="11"/>
      <c r="E26" s="11"/>
    </row>
    <row r="27" spans="1:5" x14ac:dyDescent="0.25">
      <c r="A27" s="59" t="s">
        <v>28</v>
      </c>
      <c r="B27" s="59"/>
      <c r="C27" s="60">
        <f>C24/$B$11</f>
        <v>0.73333333333333328</v>
      </c>
      <c r="D27" s="60">
        <f t="shared" ref="D27:E27" si="5">D24/$B$11</f>
        <v>0.33333333333333331</v>
      </c>
      <c r="E27" s="60">
        <f t="shared" si="5"/>
        <v>-0.26666666666666666</v>
      </c>
    </row>
    <row r="28" spans="1:5" x14ac:dyDescent="0.25">
      <c r="C28" s="71"/>
      <c r="D28" s="71"/>
      <c r="E28" s="71"/>
    </row>
    <row r="29" spans="1:5" x14ac:dyDescent="0.25">
      <c r="B29" s="7">
        <v>0</v>
      </c>
      <c r="C29" s="7">
        <v>1</v>
      </c>
      <c r="D29" s="7">
        <v>2</v>
      </c>
      <c r="E29" s="7">
        <v>3</v>
      </c>
    </row>
    <row r="30" spans="1:5" x14ac:dyDescent="0.25">
      <c r="A30" s="73" t="s">
        <v>48</v>
      </c>
      <c r="B30" s="72">
        <f>B2-B16</f>
        <v>0</v>
      </c>
      <c r="C30" s="72">
        <f t="shared" ref="C30:E30" si="6">C2-C16</f>
        <v>-360000</v>
      </c>
      <c r="D30" s="72">
        <f t="shared" si="6"/>
        <v>60000</v>
      </c>
      <c r="E30" s="72">
        <f t="shared" si="6"/>
        <v>360000</v>
      </c>
    </row>
    <row r="31" spans="1:5" x14ac:dyDescent="0.25">
      <c r="A31" s="63" t="s">
        <v>44</v>
      </c>
      <c r="B31" s="65">
        <f>IRR(B30:E30)</f>
        <v>8.6799548232691315E-2</v>
      </c>
      <c r="C31" s="61"/>
      <c r="D31" s="11"/>
      <c r="E31" s="11"/>
    </row>
    <row r="33" spans="1:3" x14ac:dyDescent="0.25">
      <c r="A33" s="20" t="s">
        <v>49</v>
      </c>
      <c r="B33" s="20" t="s">
        <v>50</v>
      </c>
      <c r="C33" s="20" t="s">
        <v>51</v>
      </c>
    </row>
    <row r="34" spans="1:3" x14ac:dyDescent="0.25">
      <c r="A34" s="68">
        <v>0.02</v>
      </c>
      <c r="B34" s="29">
        <f>NPV(A34,$C$2:$E$2)+$B$2</f>
        <v>257159.01124002074</v>
      </c>
      <c r="C34" s="70">
        <f>NPV(A34,$C$16:$E$16)+$B$16</f>
        <v>213194.02039939386</v>
      </c>
    </row>
    <row r="35" spans="1:3" x14ac:dyDescent="0.25">
      <c r="A35" s="68">
        <v>0.04</v>
      </c>
      <c r="B35" s="29">
        <f t="shared" ref="B35:B48" si="7">NPV(A35,$C$2:$E$2)+$B$2</f>
        <v>217250.79654073715</v>
      </c>
      <c r="C35" s="29">
        <f t="shared" ref="C35:C48" si="8">NPV(A35,$C$16:$E$16)+$B$16</f>
        <v>187892.58079198899</v>
      </c>
    </row>
    <row r="36" spans="1:3" x14ac:dyDescent="0.25">
      <c r="A36" s="68">
        <v>0.06</v>
      </c>
      <c r="B36" s="29">
        <f t="shared" si="7"/>
        <v>180019.7478455368</v>
      </c>
      <c r="C36" s="29">
        <f t="shared" si="8"/>
        <v>163979.66106248787</v>
      </c>
    </row>
    <row r="37" spans="1:3" x14ac:dyDescent="0.25">
      <c r="A37" s="68">
        <v>0.08</v>
      </c>
      <c r="B37" s="29">
        <f t="shared" si="7"/>
        <v>145237.00655387889</v>
      </c>
      <c r="C37" s="29">
        <f t="shared" si="8"/>
        <v>141350.40390184417</v>
      </c>
    </row>
    <row r="38" spans="1:3" x14ac:dyDescent="0.25">
      <c r="A38" s="68">
        <v>0.1</v>
      </c>
      <c r="B38" s="29">
        <f t="shared" si="7"/>
        <v>112697.22013523651</v>
      </c>
      <c r="C38" s="29">
        <f t="shared" si="8"/>
        <v>119909.84222389176</v>
      </c>
    </row>
    <row r="39" spans="1:3" x14ac:dyDescent="0.25">
      <c r="A39" s="68">
        <v>0.12</v>
      </c>
      <c r="B39" s="29">
        <f t="shared" si="7"/>
        <v>82215.743440233171</v>
      </c>
      <c r="C39" s="29">
        <f t="shared" si="8"/>
        <v>99571.793002915452</v>
      </c>
    </row>
    <row r="40" spans="1:3" x14ac:dyDescent="0.25">
      <c r="A40" s="68">
        <v>0.14000000000000001</v>
      </c>
      <c r="B40" s="29">
        <f t="shared" si="7"/>
        <v>53626.216973643517</v>
      </c>
      <c r="C40" s="29">
        <f t="shared" si="8"/>
        <v>80257.893116910243</v>
      </c>
    </row>
    <row r="41" spans="1:3" x14ac:dyDescent="0.25">
      <c r="A41" s="68">
        <v>0.16</v>
      </c>
      <c r="B41" s="29">
        <f t="shared" si="7"/>
        <v>26778.465701750945</v>
      </c>
      <c r="C41" s="29">
        <f t="shared" si="8"/>
        <v>61896.756734593422</v>
      </c>
    </row>
    <row r="42" spans="1:3" x14ac:dyDescent="0.25">
      <c r="A42" s="68">
        <v>0.18</v>
      </c>
      <c r="B42" s="29">
        <f t="shared" si="7"/>
        <v>1536.6712273407029</v>
      </c>
      <c r="C42" s="29">
        <f t="shared" si="8"/>
        <v>44423.237039814238</v>
      </c>
    </row>
    <row r="43" spans="1:3" x14ac:dyDescent="0.25">
      <c r="A43" s="68">
        <v>0.2</v>
      </c>
      <c r="B43" s="29">
        <f t="shared" si="7"/>
        <v>-22222.222222222132</v>
      </c>
      <c r="C43" s="29">
        <f t="shared" si="8"/>
        <v>27777.777777777868</v>
      </c>
    </row>
    <row r="44" spans="1:3" x14ac:dyDescent="0.25">
      <c r="A44" s="68">
        <v>0.22</v>
      </c>
      <c r="B44" s="29">
        <f t="shared" si="7"/>
        <v>-44609.901269269176</v>
      </c>
      <c r="C44" s="29">
        <f t="shared" si="8"/>
        <v>11905.842339226627</v>
      </c>
    </row>
    <row r="45" spans="1:3" x14ac:dyDescent="0.25">
      <c r="A45" s="68">
        <v>0.24</v>
      </c>
      <c r="B45" s="29">
        <f t="shared" si="7"/>
        <v>-65727.904400657979</v>
      </c>
      <c r="C45" s="29">
        <f t="shared" si="8"/>
        <v>-3242.5900439729448</v>
      </c>
    </row>
    <row r="46" spans="1:3" x14ac:dyDescent="0.25">
      <c r="A46" s="68">
        <v>0.26</v>
      </c>
      <c r="B46" s="29">
        <f t="shared" si="7"/>
        <v>-85668.69428547431</v>
      </c>
      <c r="C46" s="29">
        <f t="shared" si="8"/>
        <v>-17713.469867664855</v>
      </c>
    </row>
    <row r="47" spans="1:3" x14ac:dyDescent="0.25">
      <c r="A47" s="68">
        <v>0.28000000000000003</v>
      </c>
      <c r="B47" s="29">
        <f t="shared" si="7"/>
        <v>-104516.6015625</v>
      </c>
      <c r="C47" s="29">
        <f t="shared" si="8"/>
        <v>-31549.072265625</v>
      </c>
    </row>
    <row r="48" spans="1:3" x14ac:dyDescent="0.25">
      <c r="A48" s="69">
        <v>0.3</v>
      </c>
      <c r="B48" s="19">
        <f t="shared" si="7"/>
        <v>-122348.65725989995</v>
      </c>
      <c r="C48" s="19">
        <f t="shared" si="8"/>
        <v>-44788.34774692764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179-66FE-4CAF-AC99-1969B436709D}">
  <dimension ref="A1:G21"/>
  <sheetViews>
    <sheetView tabSelected="1" zoomScale="130" zoomScaleNormal="130" workbookViewId="0">
      <selection activeCell="I23" sqref="I23"/>
    </sheetView>
  </sheetViews>
  <sheetFormatPr baseColWidth="10" defaultColWidth="11.42578125" defaultRowHeight="15" x14ac:dyDescent="0.25"/>
  <cols>
    <col min="1" max="1" width="15.85546875" customWidth="1"/>
  </cols>
  <sheetData>
    <row r="1" spans="1:7" x14ac:dyDescent="0.25">
      <c r="A1" s="38" t="s">
        <v>52</v>
      </c>
      <c r="B1" s="7">
        <v>0</v>
      </c>
      <c r="C1" s="7">
        <v>1</v>
      </c>
      <c r="D1" s="7">
        <v>2</v>
      </c>
      <c r="E1" s="7">
        <v>3</v>
      </c>
      <c r="F1" s="7">
        <v>4</v>
      </c>
      <c r="G1" s="7">
        <v>5</v>
      </c>
    </row>
    <row r="2" spans="1:7" x14ac:dyDescent="0.25">
      <c r="A2" s="14" t="s">
        <v>53</v>
      </c>
      <c r="B2" s="29">
        <v>-1800000</v>
      </c>
      <c r="C2" s="29">
        <v>660000</v>
      </c>
      <c r="D2" s="29">
        <v>660000</v>
      </c>
      <c r="E2" s="29">
        <v>660000</v>
      </c>
      <c r="F2" s="29">
        <v>660000</v>
      </c>
      <c r="G2" s="29">
        <v>660000</v>
      </c>
    </row>
    <row r="3" spans="1:7" x14ac:dyDescent="0.25">
      <c r="A3" s="11" t="s">
        <v>54</v>
      </c>
      <c r="B3" s="29">
        <v>-2000000</v>
      </c>
      <c r="C3" s="29">
        <v>1450000</v>
      </c>
      <c r="D3" s="29">
        <v>1450000</v>
      </c>
      <c r="E3" s="11"/>
      <c r="F3" s="11"/>
      <c r="G3" s="11"/>
    </row>
    <row r="4" spans="1:7" x14ac:dyDescent="0.25">
      <c r="A4" s="11" t="s">
        <v>55</v>
      </c>
      <c r="B4" s="29">
        <v>-1000000</v>
      </c>
      <c r="C4" s="11">
        <v>0</v>
      </c>
      <c r="D4" s="11">
        <v>0</v>
      </c>
      <c r="E4" s="29">
        <v>730000</v>
      </c>
      <c r="F4" s="29">
        <v>730000</v>
      </c>
      <c r="G4" s="29">
        <v>730000</v>
      </c>
    </row>
    <row r="5" spans="1:7" x14ac:dyDescent="0.25">
      <c r="A5" s="11" t="s">
        <v>56</v>
      </c>
      <c r="B5" s="29">
        <v>-400000</v>
      </c>
      <c r="C5" s="29">
        <v>160000</v>
      </c>
      <c r="D5" s="29">
        <v>160000</v>
      </c>
      <c r="E5" s="29">
        <v>160000</v>
      </c>
      <c r="F5" s="29">
        <v>160000</v>
      </c>
      <c r="G5" s="29">
        <v>160000</v>
      </c>
    </row>
    <row r="6" spans="1:7" x14ac:dyDescent="0.25">
      <c r="A6" s="12" t="s">
        <v>57</v>
      </c>
      <c r="B6" s="19">
        <v>-700000</v>
      </c>
      <c r="C6" s="19">
        <v>700000</v>
      </c>
      <c r="D6" s="19">
        <v>700000</v>
      </c>
      <c r="E6" s="19">
        <v>700000</v>
      </c>
      <c r="F6" s="19">
        <v>700000</v>
      </c>
      <c r="G6" s="19">
        <v>700000</v>
      </c>
    </row>
    <row r="8" spans="1:7" x14ac:dyDescent="0.25">
      <c r="A8" s="39" t="s">
        <v>4</v>
      </c>
      <c r="B8" s="40">
        <v>0.1</v>
      </c>
    </row>
    <row r="10" spans="1:7" x14ac:dyDescent="0.25">
      <c r="B10" s="41" t="s">
        <v>5</v>
      </c>
      <c r="C10" s="41" t="s">
        <v>6</v>
      </c>
      <c r="D10" s="41" t="s">
        <v>32</v>
      </c>
      <c r="E10" s="41" t="s">
        <v>33</v>
      </c>
    </row>
    <row r="11" spans="1:7" x14ac:dyDescent="0.25">
      <c r="A11" s="14" t="s">
        <v>53</v>
      </c>
      <c r="B11" s="29">
        <f>NPV($B$8,C2:G2)+B2</f>
        <v>701919.26780957542</v>
      </c>
      <c r="C11" s="42">
        <f>IRR(B2:G2)</f>
        <v>0.24319056868820854</v>
      </c>
      <c r="D11" s="44">
        <f>B11/-B2</f>
        <v>0.38995514878309745</v>
      </c>
      <c r="E11" s="46">
        <v>4</v>
      </c>
    </row>
    <row r="12" spans="1:7" x14ac:dyDescent="0.25">
      <c r="A12" s="11" t="s">
        <v>54</v>
      </c>
      <c r="B12" s="29">
        <f t="shared" ref="B12:B15" si="0">NPV($B$8,C3:G3)+B3</f>
        <v>516528.92561983457</v>
      </c>
      <c r="C12" s="42">
        <f t="shared" ref="C12:C15" si="1">IRR(B3:G3)</f>
        <v>0.28792220094397991</v>
      </c>
      <c r="D12" s="44">
        <f t="shared" ref="D12:D15" si="2">B12/-B3</f>
        <v>0.25826446280991727</v>
      </c>
      <c r="E12" s="46">
        <v>5</v>
      </c>
    </row>
    <row r="13" spans="1:7" x14ac:dyDescent="0.25">
      <c r="A13" s="11" t="s">
        <v>55</v>
      </c>
      <c r="B13" s="29">
        <f t="shared" si="0"/>
        <v>500332.19290783606</v>
      </c>
      <c r="C13" s="42">
        <f t="shared" si="1"/>
        <v>0.22051593130429659</v>
      </c>
      <c r="D13" s="44">
        <f t="shared" si="2"/>
        <v>0.50033219290783604</v>
      </c>
      <c r="E13" s="46">
        <v>3</v>
      </c>
    </row>
    <row r="14" spans="1:7" x14ac:dyDescent="0.25">
      <c r="A14" s="11" t="s">
        <v>56</v>
      </c>
      <c r="B14" s="29">
        <f t="shared" si="0"/>
        <v>206525.88310535159</v>
      </c>
      <c r="C14" s="42">
        <f t="shared" si="1"/>
        <v>0.28649290249767545</v>
      </c>
      <c r="D14" s="44">
        <f t="shared" si="2"/>
        <v>0.51631470776337896</v>
      </c>
      <c r="E14" s="46">
        <v>2</v>
      </c>
    </row>
    <row r="15" spans="1:7" x14ac:dyDescent="0.25">
      <c r="A15" s="12" t="s">
        <v>57</v>
      </c>
      <c r="B15" s="19">
        <f t="shared" si="0"/>
        <v>1953550.7385859131</v>
      </c>
      <c r="C15" s="43">
        <f t="shared" si="1"/>
        <v>0.96594823664548568</v>
      </c>
      <c r="D15" s="45">
        <f t="shared" si="2"/>
        <v>2.7907867694084474</v>
      </c>
      <c r="E15" s="47">
        <v>1</v>
      </c>
    </row>
    <row r="17" spans="1:2" x14ac:dyDescent="0.25">
      <c r="A17" s="62" t="s">
        <v>57</v>
      </c>
      <c r="B17" s="27">
        <f>-B6</f>
        <v>700000</v>
      </c>
    </row>
    <row r="18" spans="1:2" x14ac:dyDescent="0.25">
      <c r="A18" s="57" t="s">
        <v>56</v>
      </c>
      <c r="B18" s="74">
        <f>-B5</f>
        <v>400000</v>
      </c>
    </row>
    <row r="19" spans="1:2" x14ac:dyDescent="0.25">
      <c r="A19" s="57" t="s">
        <v>55</v>
      </c>
      <c r="B19" s="74">
        <f>-B4</f>
        <v>1000000</v>
      </c>
    </row>
    <row r="20" spans="1:2" x14ac:dyDescent="0.25">
      <c r="A20" s="63" t="s">
        <v>58</v>
      </c>
      <c r="B20" s="36">
        <f>-B2/2</f>
        <v>900000</v>
      </c>
    </row>
    <row r="21" spans="1:2" x14ac:dyDescent="0.25">
      <c r="A21" s="39" t="s">
        <v>59</v>
      </c>
      <c r="B21" s="75">
        <f>SUM(B17:B20)</f>
        <v>3000000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Oppgave 5.1</vt:lpstr>
      <vt:lpstr>Oppgave 5.2</vt:lpstr>
      <vt:lpstr>Oppgave 5.3</vt:lpstr>
      <vt:lpstr>Oppgave 5.4</vt:lpstr>
      <vt:lpstr>Oppgave 5.5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2015-04-23T07:41:55Z</dcterms:created>
  <dcterms:modified xsi:type="dcterms:W3CDTF">2023-06-29T09:50:05Z</dcterms:modified>
  <cp:category/>
  <cp:contentStatus/>
</cp:coreProperties>
</file>